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052293\Desktop\長期\R4長期安定供給販売\長期安定供給販売一連\02公告\企画提案書\公告用\"/>
    </mc:Choice>
  </mc:AlternateContent>
  <bookViews>
    <workbookView xWindow="1200" yWindow="0" windowWidth="19200" windowHeight="7725"/>
  </bookViews>
  <sheets>
    <sheet name="企画提案書表紙" sheetId="7" r:id="rId1"/>
    <sheet name="企画提案書1～2" sheetId="3" r:id="rId2"/>
    <sheet name="企画提案書3" sheetId="5" r:id="rId3"/>
    <sheet name="企画提案書4" sheetId="1" r:id="rId4"/>
    <sheet name="企画提案書５" sheetId="9" r:id="rId5"/>
  </sheets>
  <definedNames>
    <definedName name="_xlnm._FilterDatabase" localSheetId="3" hidden="1">企画提案書4!$A$5:$AJ$70</definedName>
    <definedName name="_xlnm.Print_Area" localSheetId="2">企画提案書3!$A$1:$E$17</definedName>
    <definedName name="_xlnm.Print_Area" localSheetId="3">企画提案書4!$A$1:$AE$62</definedName>
    <definedName name="_xlnm.Print_Area" localSheetId="4">企画提案書５!$A$1:$E$19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I21" i="1"/>
  <c r="G30" i="1" l="1"/>
  <c r="H30" i="1" s="1"/>
  <c r="G28" i="1"/>
  <c r="H28" i="1" s="1"/>
  <c r="G26" i="1"/>
  <c r="H26" i="1" s="1"/>
  <c r="G19" i="1"/>
  <c r="G11" i="1"/>
  <c r="G7" i="1"/>
  <c r="G8" i="1"/>
  <c r="G9" i="1"/>
  <c r="H9" i="1" s="1"/>
  <c r="G10" i="1"/>
  <c r="G12" i="1"/>
  <c r="H12" i="1" s="1"/>
  <c r="G13" i="1"/>
  <c r="H13" i="1" s="1"/>
  <c r="G14" i="1"/>
  <c r="H14" i="1" s="1"/>
  <c r="G15" i="1"/>
  <c r="H15" i="1" s="1"/>
  <c r="G16" i="1"/>
  <c r="H16" i="1" s="1"/>
  <c r="G17" i="1"/>
  <c r="G18" i="1"/>
  <c r="G20" i="1"/>
  <c r="G21" i="1"/>
  <c r="G22" i="1"/>
  <c r="G23" i="1"/>
  <c r="H23" i="1" s="1"/>
  <c r="G24" i="1"/>
  <c r="H24" i="1" s="1"/>
  <c r="G25" i="1"/>
  <c r="H25" i="1" s="1"/>
  <c r="G27" i="1"/>
  <c r="H27" i="1" s="1"/>
  <c r="G29" i="1"/>
  <c r="H29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G46" i="1"/>
  <c r="G47" i="1"/>
  <c r="G48" i="1"/>
  <c r="G49" i="1"/>
  <c r="G50" i="1"/>
  <c r="G51" i="1"/>
  <c r="G52" i="1"/>
  <c r="G53" i="1"/>
  <c r="H53" i="1" s="1"/>
  <c r="G54" i="1"/>
  <c r="H54" i="1" s="1"/>
  <c r="G55" i="1"/>
  <c r="H55" i="1" s="1"/>
  <c r="G56" i="1"/>
  <c r="G57" i="1"/>
  <c r="G58" i="1"/>
  <c r="G59" i="1"/>
  <c r="G60" i="1"/>
  <c r="G61" i="1"/>
  <c r="G6" i="1"/>
  <c r="V58" i="1" l="1"/>
  <c r="Y58" i="1" s="1"/>
  <c r="X58" i="1" s="1"/>
  <c r="V59" i="1"/>
  <c r="Y59" i="1" s="1"/>
  <c r="X59" i="1" s="1"/>
  <c r="V30" i="1"/>
  <c r="AA30" i="1"/>
  <c r="V31" i="1"/>
  <c r="Y31" i="1" s="1"/>
  <c r="X31" i="1" s="1"/>
  <c r="AA31" i="1"/>
  <c r="V32" i="1"/>
  <c r="AA32" i="1"/>
  <c r="V33" i="1"/>
  <c r="Y33" i="1" s="1"/>
  <c r="X33" i="1" s="1"/>
  <c r="AA33" i="1"/>
  <c r="V34" i="1"/>
  <c r="AA34" i="1"/>
  <c r="V35" i="1"/>
  <c r="Y35" i="1" s="1"/>
  <c r="X35" i="1" s="1"/>
  <c r="AA35" i="1"/>
  <c r="V36" i="1"/>
  <c r="AA36" i="1"/>
  <c r="V37" i="1"/>
  <c r="Y37" i="1" s="1"/>
  <c r="X37" i="1" s="1"/>
  <c r="AA37" i="1"/>
  <c r="V38" i="1"/>
  <c r="AA38" i="1"/>
  <c r="V39" i="1"/>
  <c r="Y39" i="1" s="1"/>
  <c r="X39" i="1" s="1"/>
  <c r="AA39" i="1"/>
  <c r="V40" i="1"/>
  <c r="AA40" i="1"/>
  <c r="V41" i="1"/>
  <c r="Y41" i="1" s="1"/>
  <c r="X41" i="1" s="1"/>
  <c r="AA41" i="1"/>
  <c r="V42" i="1"/>
  <c r="AA42" i="1"/>
  <c r="V43" i="1"/>
  <c r="Y43" i="1" s="1"/>
  <c r="X43" i="1" s="1"/>
  <c r="AA43" i="1"/>
  <c r="V44" i="1"/>
  <c r="AA44" i="1"/>
  <c r="V45" i="1"/>
  <c r="Y45" i="1" s="1"/>
  <c r="X45" i="1" s="1"/>
  <c r="AA45" i="1"/>
  <c r="V46" i="1"/>
  <c r="AA46" i="1"/>
  <c r="V47" i="1"/>
  <c r="Y47" i="1" s="1"/>
  <c r="X47" i="1" s="1"/>
  <c r="AA47" i="1"/>
  <c r="V48" i="1"/>
  <c r="AA48" i="1"/>
  <c r="Y48" i="1" l="1"/>
  <c r="X48" i="1" s="1"/>
  <c r="Y46" i="1"/>
  <c r="X46" i="1" s="1"/>
  <c r="Y44" i="1"/>
  <c r="X44" i="1" s="1"/>
  <c r="Y42" i="1"/>
  <c r="X42" i="1" s="1"/>
  <c r="Y40" i="1"/>
  <c r="X40" i="1" s="1"/>
  <c r="Y38" i="1"/>
  <c r="X38" i="1" s="1"/>
  <c r="Y36" i="1"/>
  <c r="X36" i="1" s="1"/>
  <c r="Y34" i="1"/>
  <c r="X34" i="1" s="1"/>
  <c r="Y32" i="1"/>
  <c r="X32" i="1" s="1"/>
  <c r="Y30" i="1"/>
  <c r="X30" i="1" s="1"/>
  <c r="A1" i="9" l="1"/>
  <c r="A1" i="1"/>
  <c r="A2" i="9" l="1"/>
  <c r="A2" i="1" l="1"/>
  <c r="A2" i="5"/>
  <c r="O37" i="3" l="1"/>
  <c r="Q37" i="3" s="1"/>
  <c r="R33" i="3"/>
  <c r="U33" i="3" s="1"/>
  <c r="T37" i="3" l="1"/>
  <c r="AC62" i="1" l="1"/>
  <c r="AB62" i="1"/>
  <c r="V7" i="1"/>
  <c r="Y7" i="1" s="1"/>
  <c r="X7" i="1" s="1"/>
  <c r="Z66" i="1"/>
  <c r="Z67" i="1"/>
  <c r="Z68" i="1"/>
  <c r="Z69" i="1"/>
  <c r="Z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B65" i="1"/>
  <c r="AC65" i="1"/>
  <c r="AA65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49" i="1"/>
  <c r="AA50" i="1"/>
  <c r="AA51" i="1"/>
  <c r="AA52" i="1"/>
  <c r="AA53" i="1"/>
  <c r="AA54" i="1"/>
  <c r="AA55" i="1"/>
  <c r="AA56" i="1"/>
  <c r="AA57" i="1"/>
  <c r="AA60" i="1"/>
  <c r="AA61" i="1"/>
  <c r="AA6" i="1"/>
  <c r="V68" i="1"/>
  <c r="X68" i="1"/>
  <c r="Y68" i="1"/>
  <c r="P66" i="1"/>
  <c r="Q66" i="1"/>
  <c r="R66" i="1"/>
  <c r="P67" i="1"/>
  <c r="Q67" i="1"/>
  <c r="R67" i="1"/>
  <c r="P68" i="1"/>
  <c r="Q68" i="1"/>
  <c r="R68" i="1"/>
  <c r="P69" i="1"/>
  <c r="Q69" i="1"/>
  <c r="R69" i="1"/>
  <c r="P65" i="1"/>
  <c r="Q65" i="1"/>
  <c r="R65" i="1"/>
  <c r="M65" i="1"/>
  <c r="P62" i="1"/>
  <c r="Q62" i="1"/>
  <c r="R62" i="1"/>
  <c r="AA62" i="1" l="1"/>
  <c r="AA70" i="1"/>
  <c r="R70" i="1"/>
  <c r="Q70" i="1"/>
  <c r="P70" i="1"/>
  <c r="AC70" i="1"/>
  <c r="AB70" i="1"/>
  <c r="AD70" i="1" l="1"/>
  <c r="V53" i="1" l="1"/>
  <c r="Y53" i="1" s="1"/>
  <c r="X53" i="1" s="1"/>
  <c r="V54" i="1"/>
  <c r="Y54" i="1" s="1"/>
  <c r="X54" i="1" s="1"/>
  <c r="M62" i="1" l="1"/>
  <c r="M66" i="1"/>
  <c r="M67" i="1"/>
  <c r="M68" i="1"/>
  <c r="M69" i="1"/>
  <c r="M70" i="1" l="1"/>
  <c r="V61" i="1"/>
  <c r="Y61" i="1" s="1"/>
  <c r="X61" i="1" s="1"/>
  <c r="V60" i="1"/>
  <c r="Y60" i="1" s="1"/>
  <c r="X60" i="1" s="1"/>
  <c r="V57" i="1"/>
  <c r="Y57" i="1" s="1"/>
  <c r="X57" i="1" s="1"/>
  <c r="V56" i="1"/>
  <c r="Y56" i="1" s="1"/>
  <c r="X56" i="1" s="1"/>
  <c r="V55" i="1"/>
  <c r="Y55" i="1" s="1"/>
  <c r="X55" i="1" s="1"/>
  <c r="V52" i="1"/>
  <c r="Y52" i="1" s="1"/>
  <c r="X52" i="1" s="1"/>
  <c r="V51" i="1"/>
  <c r="Y51" i="1" s="1"/>
  <c r="X51" i="1" s="1"/>
  <c r="V50" i="1"/>
  <c r="Y50" i="1" s="1"/>
  <c r="X50" i="1" s="1"/>
  <c r="V49" i="1"/>
  <c r="V29" i="1"/>
  <c r="Y29" i="1" s="1"/>
  <c r="X29" i="1" s="1"/>
  <c r="V28" i="1"/>
  <c r="Y28" i="1" s="1"/>
  <c r="X28" i="1" s="1"/>
  <c r="V27" i="1"/>
  <c r="Y27" i="1" s="1"/>
  <c r="X27" i="1" s="1"/>
  <c r="V26" i="1"/>
  <c r="V25" i="1"/>
  <c r="Y25" i="1" s="1"/>
  <c r="X25" i="1" s="1"/>
  <c r="V24" i="1"/>
  <c r="Y24" i="1" s="1"/>
  <c r="X24" i="1" s="1"/>
  <c r="V23" i="1"/>
  <c r="Y23" i="1" s="1"/>
  <c r="X23" i="1" s="1"/>
  <c r="V22" i="1"/>
  <c r="Y22" i="1" s="1"/>
  <c r="X22" i="1" s="1"/>
  <c r="V21" i="1"/>
  <c r="Y21" i="1" s="1"/>
  <c r="X21" i="1" s="1"/>
  <c r="V20" i="1"/>
  <c r="Y20" i="1" s="1"/>
  <c r="X20" i="1" s="1"/>
  <c r="V19" i="1"/>
  <c r="Y19" i="1" s="1"/>
  <c r="X19" i="1" s="1"/>
  <c r="V18" i="1"/>
  <c r="Y18" i="1" s="1"/>
  <c r="X18" i="1" s="1"/>
  <c r="V17" i="1"/>
  <c r="Y17" i="1" s="1"/>
  <c r="X17" i="1" s="1"/>
  <c r="V16" i="1"/>
  <c r="Y16" i="1" s="1"/>
  <c r="X16" i="1" s="1"/>
  <c r="V15" i="1"/>
  <c r="Y15" i="1" s="1"/>
  <c r="X15" i="1" s="1"/>
  <c r="V14" i="1"/>
  <c r="Y14" i="1" s="1"/>
  <c r="X14" i="1" s="1"/>
  <c r="V13" i="1"/>
  <c r="Y13" i="1" s="1"/>
  <c r="X13" i="1" s="1"/>
  <c r="V12" i="1"/>
  <c r="Y12" i="1" s="1"/>
  <c r="X12" i="1" s="1"/>
  <c r="V11" i="1"/>
  <c r="Y11" i="1" s="1"/>
  <c r="X11" i="1" s="1"/>
  <c r="V10" i="1"/>
  <c r="Y10" i="1" s="1"/>
  <c r="X10" i="1" s="1"/>
  <c r="V9" i="1"/>
  <c r="V8" i="1"/>
  <c r="Y8" i="1" s="1"/>
  <c r="X8" i="1" s="1"/>
  <c r="V6" i="1"/>
  <c r="Y26" i="1" l="1"/>
  <c r="V69" i="1"/>
  <c r="Y9" i="1"/>
  <c r="V67" i="1"/>
  <c r="Y49" i="1"/>
  <c r="V66" i="1"/>
  <c r="H68" i="1"/>
  <c r="H69" i="1"/>
  <c r="H66" i="1"/>
  <c r="H65" i="1"/>
  <c r="H67" i="1"/>
  <c r="V62" i="1"/>
  <c r="V65" i="1"/>
  <c r="H70" i="1"/>
  <c r="Y6" i="1"/>
  <c r="X26" i="1" l="1"/>
  <c r="X69" i="1" s="1"/>
  <c r="Y69" i="1"/>
  <c r="X9" i="1"/>
  <c r="X67" i="1" s="1"/>
  <c r="Y67" i="1"/>
  <c r="V70" i="1"/>
  <c r="S70" i="1" s="1"/>
  <c r="X49" i="1"/>
  <c r="X66" i="1" s="1"/>
  <c r="Y66" i="1"/>
  <c r="X6" i="1"/>
  <c r="Y62" i="1"/>
  <c r="Y65" i="1"/>
  <c r="W37" i="3"/>
  <c r="Y70" i="1" l="1"/>
  <c r="X65" i="1"/>
  <c r="X70" i="1" s="1"/>
  <c r="X62" i="1"/>
</calcChain>
</file>

<file path=xl/sharedStrings.xml><?xml version="1.0" encoding="utf-8"?>
<sst xmlns="http://schemas.openxmlformats.org/spreadsheetml/2006/main" count="367" uniqueCount="124">
  <si>
    <t>小班</t>
    <rPh sb="0" eb="2">
      <t>ショウハン</t>
    </rPh>
    <phoneticPr fontId="1"/>
  </si>
  <si>
    <t>樹種</t>
    <rPh sb="0" eb="2">
      <t>ジュシュ</t>
    </rPh>
    <phoneticPr fontId="1"/>
  </si>
  <si>
    <t>面積</t>
    <rPh sb="0" eb="2">
      <t>メンセキ</t>
    </rPh>
    <phoneticPr fontId="1"/>
  </si>
  <si>
    <t>備考</t>
    <rPh sb="0" eb="2">
      <t>ビコウ</t>
    </rPh>
    <phoneticPr fontId="1"/>
  </si>
  <si>
    <t>最終
間伐年</t>
    <rPh sb="0" eb="2">
      <t>サイシュウ</t>
    </rPh>
    <rPh sb="3" eb="5">
      <t>カンバツ</t>
    </rPh>
    <rPh sb="5" eb="6">
      <t>ネン</t>
    </rPh>
    <phoneticPr fontId="1"/>
  </si>
  <si>
    <t>伐倒</t>
    <rPh sb="0" eb="2">
      <t>バットウ</t>
    </rPh>
    <phoneticPr fontId="1"/>
  </si>
  <si>
    <t>集材</t>
    <rPh sb="0" eb="2">
      <t>シュウザイ</t>
    </rPh>
    <phoneticPr fontId="1"/>
  </si>
  <si>
    <t>造材</t>
    <rPh sb="0" eb="2">
      <t>ゾウザイ</t>
    </rPh>
    <phoneticPr fontId="1"/>
  </si>
  <si>
    <t>積込</t>
    <rPh sb="0" eb="2">
      <t>ツミコミ</t>
    </rPh>
    <phoneticPr fontId="1"/>
  </si>
  <si>
    <t>運賃</t>
    <rPh sb="0" eb="2">
      <t>ウンチン</t>
    </rPh>
    <phoneticPr fontId="1"/>
  </si>
  <si>
    <t>諸経費</t>
    <rPh sb="0" eb="3">
      <t>ショケイヒ</t>
    </rPh>
    <phoneticPr fontId="1"/>
  </si>
  <si>
    <t>出材量</t>
    <rPh sb="0" eb="2">
      <t>シュツザイ</t>
    </rPh>
    <rPh sb="2" eb="3">
      <t>リョウ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</si>
  <si>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</si>
  <si>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</si>
  <si>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間伐
履歴</t>
    <rPh sb="0" eb="2">
      <t>カンバツ</t>
    </rPh>
    <rPh sb="3" eb="5">
      <t>リレキ</t>
    </rPh>
    <phoneticPr fontId="1"/>
  </si>
  <si>
    <t>パルプ率</t>
    <rPh sb="3" eb="4">
      <t>リツ</t>
    </rPh>
    <phoneticPr fontId="1"/>
  </si>
  <si>
    <t>歩止</t>
    <rPh sb="0" eb="2">
      <t>ブドマリ</t>
    </rPh>
    <phoneticPr fontId="1"/>
  </si>
  <si>
    <t>伐採対象物件</t>
    <rPh sb="0" eb="2">
      <t>バッサイ</t>
    </rPh>
    <rPh sb="2" eb="4">
      <t>タイショウ</t>
    </rPh>
    <rPh sb="4" eb="6">
      <t>ブッケン</t>
    </rPh>
    <phoneticPr fontId="1"/>
  </si>
  <si>
    <t>伐採率</t>
    <rPh sb="0" eb="2">
      <t>バッサイ</t>
    </rPh>
    <rPh sb="2" eb="3">
      <t>リツ</t>
    </rPh>
    <phoneticPr fontId="1"/>
  </si>
  <si>
    <t>伐採方法</t>
    <rPh sb="0" eb="2">
      <t>バッサイ</t>
    </rPh>
    <rPh sb="2" eb="4">
      <t>ホウホウ</t>
    </rPh>
    <phoneticPr fontId="1"/>
  </si>
  <si>
    <t>TOTAL</t>
    <phoneticPr fontId="1"/>
  </si>
  <si>
    <t>※　こちらに記載した単価等は、選考時及び協定後の見積合せ時の参考として利用します。</t>
    <rPh sb="6" eb="8">
      <t>キサイ</t>
    </rPh>
    <rPh sb="10" eb="13">
      <t>タンカトウ</t>
    </rPh>
    <rPh sb="15" eb="17">
      <t>センコウ</t>
    </rPh>
    <rPh sb="17" eb="18">
      <t>ジ</t>
    </rPh>
    <rPh sb="18" eb="19">
      <t>オヨ</t>
    </rPh>
    <rPh sb="20" eb="22">
      <t>キョウテイ</t>
    </rPh>
    <rPh sb="22" eb="23">
      <t>ゴ</t>
    </rPh>
    <rPh sb="24" eb="26">
      <t>ミツモリ</t>
    </rPh>
    <rPh sb="26" eb="27">
      <t>アワ</t>
    </rPh>
    <rPh sb="28" eb="29">
      <t>ジ</t>
    </rPh>
    <rPh sb="30" eb="32">
      <t>サンコウ</t>
    </rPh>
    <rPh sb="35" eb="37">
      <t>リヨウ</t>
    </rPh>
    <phoneticPr fontId="1"/>
  </si>
  <si>
    <t>所在地</t>
    <rPh sb="0" eb="3">
      <t>ショザイチ</t>
    </rPh>
    <phoneticPr fontId="1"/>
  </si>
  <si>
    <t>面積</t>
    <rPh sb="0" eb="2">
      <t>メンセキ</t>
    </rPh>
    <phoneticPr fontId="1"/>
  </si>
  <si>
    <t>本数</t>
    <rPh sb="0" eb="2">
      <t>ホンスウ</t>
    </rPh>
    <phoneticPr fontId="1"/>
  </si>
  <si>
    <t>材積</t>
    <rPh sb="0" eb="2">
      <t>ザイセキ</t>
    </rPh>
    <phoneticPr fontId="1"/>
  </si>
  <si>
    <t>調査結果(契約量)</t>
    <rPh sb="0" eb="2">
      <t>チョウサ</t>
    </rPh>
    <rPh sb="2" eb="4">
      <t>ケッカ</t>
    </rPh>
    <rPh sb="5" eb="7">
      <t>ケイヤク</t>
    </rPh>
    <rPh sb="7" eb="8">
      <t>リョウ</t>
    </rPh>
    <phoneticPr fontId="1"/>
  </si>
  <si>
    <t>材積</t>
    <rPh sb="0" eb="2">
      <t>ザイセキ</t>
    </rPh>
    <phoneticPr fontId="1"/>
  </si>
  <si>
    <t>造材事業者</t>
    <rPh sb="0" eb="2">
      <t>ゾウザイ</t>
    </rPh>
    <rPh sb="2" eb="5">
      <t>ジギョウシャ</t>
    </rPh>
    <phoneticPr fontId="1"/>
  </si>
  <si>
    <t>伐採
年度</t>
    <rPh sb="0" eb="2">
      <t>バッサイ</t>
    </rPh>
    <rPh sb="3" eb="5">
      <t>ネンド</t>
    </rPh>
    <phoneticPr fontId="1"/>
  </si>
  <si>
    <t>一般材</t>
    <rPh sb="0" eb="2">
      <t>イッパン</t>
    </rPh>
    <rPh sb="2" eb="3">
      <t>ザイ</t>
    </rPh>
    <phoneticPr fontId="1"/>
  </si>
  <si>
    <t>パルプ</t>
    <phoneticPr fontId="1"/>
  </si>
  <si>
    <t>伐採予定量</t>
    <rPh sb="0" eb="2">
      <t>バッサイ</t>
    </rPh>
    <rPh sb="2" eb="4">
      <t>ヨテイ</t>
    </rPh>
    <rPh sb="4" eb="5">
      <t>リョウ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</si>
  <si>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</si>
  <si>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</si>
  <si>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確定出材量</t>
    <rPh sb="0" eb="2">
      <t>カクテイ</t>
    </rPh>
    <rPh sb="2" eb="4">
      <t>シュツザイ</t>
    </rPh>
    <rPh sb="4" eb="5">
      <t>リョウ</t>
    </rPh>
    <phoneticPr fontId="1"/>
  </si>
  <si>
    <t>一般</t>
    <rPh sb="0" eb="2">
      <t>イッパン</t>
    </rPh>
    <phoneticPr fontId="1"/>
  </si>
  <si>
    <t>P</t>
    <phoneticPr fontId="1"/>
  </si>
  <si>
    <t>予想出材量</t>
    <rPh sb="0" eb="2">
      <t>ヨソウ</t>
    </rPh>
    <rPh sb="2" eb="4">
      <t>シュツザイ</t>
    </rPh>
    <rPh sb="4" eb="5">
      <t>リョウ</t>
    </rPh>
    <phoneticPr fontId="1"/>
  </si>
  <si>
    <t>調査後確定数量</t>
    <rPh sb="0" eb="2">
      <t>チョウサ</t>
    </rPh>
    <rPh sb="2" eb="3">
      <t>ゴ</t>
    </rPh>
    <rPh sb="3" eb="5">
      <t>カクテイ</t>
    </rPh>
    <rPh sb="5" eb="7">
      <t>スウリョウ</t>
    </rPh>
    <phoneticPr fontId="1"/>
  </si>
  <si>
    <t>TOTAL</t>
    <phoneticPr fontId="1"/>
  </si>
  <si>
    <t>伐採予定量(上限)チェック</t>
    <rPh sb="0" eb="2">
      <t>バッサイ</t>
    </rPh>
    <rPh sb="2" eb="4">
      <t>ヨテイ</t>
    </rPh>
    <rPh sb="4" eb="5">
      <t>リョウ</t>
    </rPh>
    <rPh sb="6" eb="8">
      <t>ジョウゲン</t>
    </rPh>
    <phoneticPr fontId="1"/>
  </si>
  <si>
    <t>出材量チェック</t>
    <rPh sb="0" eb="2">
      <t>シュツザイ</t>
    </rPh>
    <rPh sb="2" eb="3">
      <t>リョウ</t>
    </rPh>
    <phoneticPr fontId="1"/>
  </si>
  <si>
    <t>予想出材内容</t>
    <rPh sb="0" eb="2">
      <t>ヨソウ</t>
    </rPh>
    <rPh sb="2" eb="4">
      <t>シュツザイ</t>
    </rPh>
    <rPh sb="4" eb="6">
      <t>ナイヨウ</t>
    </rPh>
    <phoneticPr fontId="1"/>
  </si>
  <si>
    <t>会社名</t>
    <rPh sb="0" eb="3">
      <t>カイシャメイ</t>
    </rPh>
    <phoneticPr fontId="1"/>
  </si>
  <si>
    <t>丸太販売単価</t>
    <rPh sb="0" eb="2">
      <t>マルタ</t>
    </rPh>
    <rPh sb="2" eb="4">
      <t>ハンバイ</t>
    </rPh>
    <rPh sb="4" eb="6">
      <t>タンカ</t>
    </rPh>
    <phoneticPr fontId="1"/>
  </si>
  <si>
    <t>①販路の拡大(新規販売先の開拓、付加価値の向上)</t>
    <rPh sb="1" eb="3">
      <t>ハンロ</t>
    </rPh>
    <rPh sb="4" eb="6">
      <t>カクダイ</t>
    </rPh>
    <rPh sb="7" eb="9">
      <t>シンキ</t>
    </rPh>
    <rPh sb="9" eb="11">
      <t>ハンバイ</t>
    </rPh>
    <rPh sb="11" eb="12">
      <t>サキ</t>
    </rPh>
    <rPh sb="13" eb="15">
      <t>カイタク</t>
    </rPh>
    <rPh sb="16" eb="18">
      <t>フカ</t>
    </rPh>
    <rPh sb="18" eb="20">
      <t>カチ</t>
    </rPh>
    <rPh sb="21" eb="23">
      <t>コウジョウ</t>
    </rPh>
    <phoneticPr fontId="1"/>
  </si>
  <si>
    <t>②林地未利用材の活用</t>
    <rPh sb="1" eb="3">
      <t>リンチ</t>
    </rPh>
    <rPh sb="3" eb="4">
      <t>ミ</t>
    </rPh>
    <rPh sb="4" eb="6">
      <t>リヨウ</t>
    </rPh>
    <rPh sb="6" eb="7">
      <t>ザイ</t>
    </rPh>
    <rPh sb="8" eb="10">
      <t>カツヨウ</t>
    </rPh>
    <phoneticPr fontId="1"/>
  </si>
  <si>
    <t>提案内容</t>
    <rPh sb="0" eb="2">
      <t>テイアン</t>
    </rPh>
    <rPh sb="2" eb="4">
      <t>ナイヨウ</t>
    </rPh>
    <phoneticPr fontId="1"/>
  </si>
  <si>
    <r>
      <t>出材量</t>
    </r>
    <r>
      <rPr>
        <vertAlign val="superscript"/>
        <sz val="10"/>
        <color theme="1"/>
        <rFont val="ＭＳ Ｐ明朝"/>
        <family val="1"/>
        <charset val="128"/>
      </rPr>
      <t>※2</t>
    </r>
    <rPh sb="0" eb="2">
      <t>シュツザイ</t>
    </rPh>
    <rPh sb="2" eb="3">
      <t>リョウ</t>
    </rPh>
    <phoneticPr fontId="1"/>
  </si>
  <si>
    <r>
      <t>平均
径級</t>
    </r>
    <r>
      <rPr>
        <vertAlign val="superscript"/>
        <sz val="10"/>
        <color theme="1"/>
        <rFont val="ＭＳ Ｐ明朝"/>
        <family val="1"/>
        <charset val="128"/>
      </rPr>
      <t>※1</t>
    </r>
    <rPh sb="0" eb="2">
      <t>ヘイキン</t>
    </rPh>
    <rPh sb="3" eb="4">
      <t>ケイ</t>
    </rPh>
    <rPh sb="4" eb="5">
      <t>キュウ</t>
    </rPh>
    <phoneticPr fontId="1"/>
  </si>
  <si>
    <t>1．事業実施体制・遂行能力</t>
    <rPh sb="2" eb="4">
      <t>ジギョウ</t>
    </rPh>
    <rPh sb="4" eb="6">
      <t>ジッシ</t>
    </rPh>
    <rPh sb="6" eb="8">
      <t>タイセイ</t>
    </rPh>
    <rPh sb="9" eb="11">
      <t>スイコウ</t>
    </rPh>
    <rPh sb="11" eb="13">
      <t>ノウリョク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</si>
  <si>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</si>
  <si>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①資本金(万円)</t>
    <rPh sb="1" eb="4">
      <t>シホンキン</t>
    </rPh>
    <rPh sb="5" eb="7">
      <t>マンエン</t>
    </rPh>
    <phoneticPr fontId="1"/>
  </si>
  <si>
    <t>②営業年数(年)</t>
    <rPh sb="1" eb="3">
      <t>エイギョウ</t>
    </rPh>
    <rPh sb="3" eb="5">
      <t>ネンスウ</t>
    </rPh>
    <rPh sb="6" eb="7">
      <t>ネン</t>
    </rPh>
    <phoneticPr fontId="1"/>
  </si>
  <si>
    <t>雇用体制(人)</t>
    <rPh sb="0" eb="2">
      <t>コヨウ</t>
    </rPh>
    <rPh sb="2" eb="4">
      <t>タイセイ</t>
    </rPh>
    <rPh sb="5" eb="6">
      <t>ニン</t>
    </rPh>
    <phoneticPr fontId="1"/>
  </si>
  <si>
    <t>入札参加資格名簿番号</t>
    <rPh sb="0" eb="2">
      <t>ニュウサツ</t>
    </rPh>
    <rPh sb="2" eb="4">
      <t>サンカ</t>
    </rPh>
    <rPh sb="4" eb="6">
      <t>シカク</t>
    </rPh>
    <rPh sb="6" eb="8">
      <t>メイボ</t>
    </rPh>
    <rPh sb="8" eb="10">
      <t>バンゴウ</t>
    </rPh>
    <phoneticPr fontId="1"/>
  </si>
  <si>
    <t>(5)その他</t>
    <rPh sb="5" eb="6">
      <t>タ</t>
    </rPh>
    <phoneticPr fontId="1"/>
  </si>
  <si>
    <t>林業労働者に関する
研修修了者登録状況※</t>
    <rPh sb="0" eb="2">
      <t>リンギョウ</t>
    </rPh>
    <rPh sb="2" eb="5">
      <t>ロウドウシャ</t>
    </rPh>
    <rPh sb="6" eb="7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</si>
  <si>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伐採計画</t>
    <rPh sb="0" eb="2">
      <t>バッサイ</t>
    </rPh>
    <rPh sb="2" eb="4">
      <t>ケイカク</t>
    </rPh>
    <phoneticPr fontId="1"/>
  </si>
  <si>
    <r>
      <t>林齢</t>
    </r>
    <r>
      <rPr>
        <vertAlign val="superscript"/>
        <sz val="10"/>
        <color theme="1"/>
        <rFont val="ＭＳ Ｐ明朝"/>
        <family val="1"/>
        <charset val="128"/>
      </rPr>
      <t>※1</t>
    </r>
    <rPh sb="0" eb="1">
      <t>リン</t>
    </rPh>
    <rPh sb="1" eb="2">
      <t>レイ</t>
    </rPh>
    <phoneticPr fontId="1"/>
  </si>
  <si>
    <r>
      <t xml:space="preserve">出材量
</t>
    </r>
    <r>
      <rPr>
        <sz val="6"/>
        <color theme="1"/>
        <rFont val="ＭＳ Ｐ明朝"/>
        <family val="1"/>
        <charset val="128"/>
      </rPr>
      <t>(自動計算)</t>
    </r>
    <rPh sb="0" eb="2">
      <t>シュツザイ</t>
    </rPh>
    <rPh sb="2" eb="3">
      <t>リョウ</t>
    </rPh>
    <rPh sb="5" eb="7">
      <t>ジドウ</t>
    </rPh>
    <rPh sb="7" eb="9">
      <t>ケイサン</t>
    </rPh>
    <phoneticPr fontId="1"/>
  </si>
  <si>
    <r>
      <t xml:space="preserve">一般材
</t>
    </r>
    <r>
      <rPr>
        <sz val="6"/>
        <color theme="1"/>
        <rFont val="ＭＳ Ｐ明朝"/>
        <family val="1"/>
        <charset val="128"/>
      </rPr>
      <t>(自動計算)</t>
    </r>
    <rPh sb="0" eb="2">
      <t>イッパン</t>
    </rPh>
    <rPh sb="2" eb="3">
      <t>ザイ</t>
    </rPh>
    <rPh sb="5" eb="7">
      <t>ジドウ</t>
    </rPh>
    <rPh sb="7" eb="9">
      <t>ケイサン</t>
    </rPh>
    <phoneticPr fontId="1"/>
  </si>
  <si>
    <r>
      <t xml:space="preserve">パルプ
</t>
    </r>
    <r>
      <rPr>
        <sz val="6"/>
        <color theme="1"/>
        <rFont val="ＭＳ Ｐ明朝"/>
        <family val="1"/>
        <charset val="128"/>
      </rPr>
      <t>(自動計算)</t>
    </r>
    <rPh sb="5" eb="7">
      <t>ジドウ</t>
    </rPh>
    <rPh sb="7" eb="9">
      <t>ケイサン</t>
    </rPh>
    <phoneticPr fontId="1"/>
  </si>
  <si>
    <t>昨年度</t>
    <rPh sb="0" eb="3">
      <t>サクネンド</t>
    </rPh>
    <phoneticPr fontId="1"/>
  </si>
  <si>
    <t>一昨年度</t>
    <rPh sb="0" eb="3">
      <t>イッサクネン</t>
    </rPh>
    <rPh sb="3" eb="4">
      <t>ド</t>
    </rPh>
    <phoneticPr fontId="1"/>
  </si>
  <si>
    <t>FM:(　　  　)人
FL:(  　　　)人
FW:(　　　　)人</t>
    <rPh sb="10" eb="11">
      <t>ニン</t>
    </rPh>
    <rPh sb="22" eb="23">
      <t>ニン</t>
    </rPh>
    <rPh sb="33" eb="34">
      <t>ニン</t>
    </rPh>
    <phoneticPr fontId="1"/>
  </si>
  <si>
    <t>FM：(　　　　)人
FL：(　　　　)人
FW：(　　　　)人</t>
    <rPh sb="9" eb="10">
      <t>ニン</t>
    </rPh>
    <rPh sb="20" eb="21">
      <t>ニン</t>
    </rPh>
    <rPh sb="31" eb="32">
      <t>ニン</t>
    </rPh>
    <phoneticPr fontId="1"/>
  </si>
  <si>
    <t>※　エクセルファイルで記入する場合は、黄色に着色された部分に入力すると価格が自動計算されます。</t>
    <phoneticPr fontId="1"/>
  </si>
  <si>
    <t>2．買受希望参考価格</t>
    <rPh sb="2" eb="4">
      <t>カイウケ</t>
    </rPh>
    <rPh sb="4" eb="6">
      <t>キボウ</t>
    </rPh>
    <rPh sb="6" eb="8">
      <t>サンコウ</t>
    </rPh>
    <rPh sb="8" eb="10">
      <t>カカク</t>
    </rPh>
    <phoneticPr fontId="1"/>
  </si>
  <si>
    <t>立木材積（A)</t>
    <rPh sb="0" eb="2">
      <t>リュウボク</t>
    </rPh>
    <rPh sb="2" eb="4">
      <t>ザイセキ</t>
    </rPh>
    <phoneticPr fontId="1"/>
  </si>
  <si>
    <t>一般材(B)</t>
    <rPh sb="0" eb="2">
      <t>イッパン</t>
    </rPh>
    <rPh sb="2" eb="3">
      <t>ザイ</t>
    </rPh>
    <phoneticPr fontId="1"/>
  </si>
  <si>
    <t>パルプ(C)</t>
    <phoneticPr fontId="1"/>
  </si>
  <si>
    <t>一般材(D）</t>
    <rPh sb="0" eb="2">
      <t>イッパン</t>
    </rPh>
    <rPh sb="2" eb="3">
      <t>ザイ</t>
    </rPh>
    <phoneticPr fontId="1"/>
  </si>
  <si>
    <t>パルプ(E)</t>
    <phoneticPr fontId="1"/>
  </si>
  <si>
    <t>売上高(F)
B×D＋C×E</t>
    <rPh sb="0" eb="2">
      <t>ウリアゲ</t>
    </rPh>
    <rPh sb="2" eb="3">
      <t>ダカ</t>
    </rPh>
    <phoneticPr fontId="1"/>
  </si>
  <si>
    <t>事業費単価</t>
    <rPh sb="0" eb="3">
      <t>ジギョウヒ</t>
    </rPh>
    <rPh sb="3" eb="5">
      <t>タンカ</t>
    </rPh>
    <phoneticPr fontId="1"/>
  </si>
  <si>
    <t>合計(G)</t>
    <rPh sb="0" eb="2">
      <t>ゴウケイ</t>
    </rPh>
    <phoneticPr fontId="1"/>
  </si>
  <si>
    <t>事業費（H)
（B＋C)×G</t>
    <rPh sb="0" eb="3">
      <t>ジギョウヒ</t>
    </rPh>
    <phoneticPr fontId="1"/>
  </si>
  <si>
    <t>価格F-H</t>
    <rPh sb="0" eb="2">
      <t>カカク</t>
    </rPh>
    <phoneticPr fontId="1"/>
  </si>
  <si>
    <t>単価(F-H)/A</t>
    <rPh sb="0" eb="2">
      <t>タンカ</t>
    </rPh>
    <phoneticPr fontId="1"/>
  </si>
  <si>
    <t>(1)雇用の確保及び設備投資等</t>
    <rPh sb="3" eb="5">
      <t>コヨウ</t>
    </rPh>
    <rPh sb="6" eb="8">
      <t>カクホ</t>
    </rPh>
    <rPh sb="8" eb="9">
      <t>オヨ</t>
    </rPh>
    <rPh sb="10" eb="12">
      <t>セツビ</t>
    </rPh>
    <rPh sb="12" eb="14">
      <t>トウシ</t>
    </rPh>
    <rPh sb="14" eb="15">
      <t>トウ</t>
    </rPh>
    <phoneticPr fontId="1"/>
  </si>
  <si>
    <t>(2)伐採木の利用・流通</t>
    <rPh sb="3" eb="5">
      <t>バッサイ</t>
    </rPh>
    <rPh sb="5" eb="6">
      <t>ボク</t>
    </rPh>
    <rPh sb="7" eb="9">
      <t>リヨウ</t>
    </rPh>
    <rPh sb="10" eb="12">
      <t>リュウツウ</t>
    </rPh>
    <phoneticPr fontId="1"/>
  </si>
  <si>
    <t>(3)生産性の向上(施業の集約化･効率化によるコストの縮減、造材作業システムの工夫、枝条整理等)</t>
    <rPh sb="3" eb="6">
      <t>セイサンセイ</t>
    </rPh>
    <rPh sb="7" eb="9">
      <t>コウジョウ</t>
    </rPh>
    <rPh sb="10" eb="12">
      <t>セギョウ</t>
    </rPh>
    <rPh sb="13" eb="16">
      <t>シュウヤクカ</t>
    </rPh>
    <rPh sb="17" eb="20">
      <t>コウリツカ</t>
    </rPh>
    <rPh sb="27" eb="29">
      <t>シュクゲン</t>
    </rPh>
    <rPh sb="30" eb="32">
      <t>ゾウザイ</t>
    </rPh>
    <rPh sb="32" eb="34">
      <t>サギョウ</t>
    </rPh>
    <rPh sb="39" eb="41">
      <t>クフウ</t>
    </rPh>
    <rPh sb="42" eb="44">
      <t>シジョウ</t>
    </rPh>
    <rPh sb="44" eb="46">
      <t>セイリ</t>
    </rPh>
    <rPh sb="46" eb="47">
      <t>トウ</t>
    </rPh>
    <phoneticPr fontId="1"/>
  </si>
  <si>
    <t>(4)環境への配慮(残存木の保全、集材路の土砂流出対策、路網の使用、生物多様性保全等)</t>
    <rPh sb="3" eb="5">
      <t>カンキョウ</t>
    </rPh>
    <rPh sb="7" eb="9">
      <t>ハイリョ</t>
    </rPh>
    <rPh sb="10" eb="12">
      <t>ザンソン</t>
    </rPh>
    <rPh sb="12" eb="13">
      <t>ボク</t>
    </rPh>
    <rPh sb="14" eb="16">
      <t>ホゼン</t>
    </rPh>
    <rPh sb="17" eb="19">
      <t>シュウザイ</t>
    </rPh>
    <rPh sb="19" eb="20">
      <t>ロ</t>
    </rPh>
    <rPh sb="21" eb="23">
      <t>ドシャ</t>
    </rPh>
    <rPh sb="23" eb="25">
      <t>リュウシュツ</t>
    </rPh>
    <rPh sb="25" eb="27">
      <t>タイサク</t>
    </rPh>
    <rPh sb="28" eb="30">
      <t>ロモウ</t>
    </rPh>
    <rPh sb="31" eb="33">
      <t>シヨウ</t>
    </rPh>
    <rPh sb="34" eb="36">
      <t>セイブツ</t>
    </rPh>
    <rPh sb="36" eb="39">
      <t>タヨウセイ</t>
    </rPh>
    <rPh sb="39" eb="41">
      <t>ホゼン</t>
    </rPh>
    <rPh sb="41" eb="42">
      <t>トウ</t>
    </rPh>
    <phoneticPr fontId="1"/>
  </si>
  <si>
    <t>保有林業機械</t>
    <rPh sb="0" eb="2">
      <t>ホユウ</t>
    </rPh>
    <rPh sb="2" eb="4">
      <t>リンギョウ</t>
    </rPh>
    <rPh sb="4" eb="6">
      <t>キカイ</t>
    </rPh>
    <phoneticPr fontId="1"/>
  </si>
  <si>
    <t>⑧安全体制・教育の状況</t>
    <phoneticPr fontId="1"/>
  </si>
  <si>
    <t>協定森林整備計画書</t>
    <rPh sb="0" eb="2">
      <t>キョウテイ</t>
    </rPh>
    <rPh sb="2" eb="4">
      <t>シンリン</t>
    </rPh>
    <rPh sb="4" eb="6">
      <t>セイビ</t>
    </rPh>
    <rPh sb="6" eb="9">
      <t>ケイカクショ</t>
    </rPh>
    <phoneticPr fontId="1"/>
  </si>
  <si>
    <t>協定森林整備計画書(伐採計画)</t>
    <rPh sb="0" eb="2">
      <t>キョウテイ</t>
    </rPh>
    <rPh sb="2" eb="4">
      <t>シンリン</t>
    </rPh>
    <rPh sb="4" eb="6">
      <t>セイビ</t>
    </rPh>
    <rPh sb="6" eb="9">
      <t>ケイカクショ</t>
    </rPh>
    <rPh sb="10" eb="12">
      <t>バッサイ</t>
    </rPh>
    <rPh sb="12" eb="14">
      <t>ケイカク</t>
    </rPh>
    <phoneticPr fontId="1"/>
  </si>
  <si>
    <t>※　M:O列に調査結果を記載することができる</t>
    <rPh sb="5" eb="6">
      <t>レツ</t>
    </rPh>
    <rPh sb="7" eb="9">
      <t>チョウサ</t>
    </rPh>
    <rPh sb="9" eb="11">
      <t>ケッカ</t>
    </rPh>
    <rPh sb="12" eb="14">
      <t>キサイ</t>
    </rPh>
    <phoneticPr fontId="1"/>
  </si>
  <si>
    <t>実施結果</t>
    <rPh sb="0" eb="2">
      <t>ジッシ</t>
    </rPh>
    <rPh sb="2" eb="4">
      <t>ケッカ</t>
    </rPh>
    <phoneticPr fontId="1"/>
  </si>
  <si>
    <t>※　W:AAに実施結果を記載することができる</t>
    <rPh sb="7" eb="9">
      <t>ジッシ</t>
    </rPh>
    <rPh sb="9" eb="11">
      <t>ケッカ</t>
    </rPh>
    <rPh sb="12" eb="14">
      <t>キサイ</t>
    </rPh>
    <phoneticPr fontId="1"/>
  </si>
  <si>
    <t>企　画　提　案　書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phoneticPr fontId="1"/>
  </si>
  <si>
    <t>買受希望参考価格等</t>
    <rPh sb="0" eb="2">
      <t>カイウケ</t>
    </rPh>
    <rPh sb="2" eb="4">
      <t>キボウ</t>
    </rPh>
    <rPh sb="4" eb="6">
      <t>サンコウ</t>
    </rPh>
    <rPh sb="6" eb="8">
      <t>カカク</t>
    </rPh>
    <rPh sb="8" eb="9">
      <t>トウ</t>
    </rPh>
    <phoneticPr fontId="1"/>
  </si>
  <si>
    <t>⑨社会貢献活動の実施状況</t>
    <rPh sb="1" eb="3">
      <t>シャカイ</t>
    </rPh>
    <rPh sb="3" eb="5">
      <t>コウケン</t>
    </rPh>
    <rPh sb="5" eb="7">
      <t>カツドウ</t>
    </rPh>
    <rPh sb="8" eb="10">
      <t>ジッシ</t>
    </rPh>
    <rPh sb="10" eb="12">
      <t>ジョウキョウ</t>
    </rPh>
    <phoneticPr fontId="1"/>
  </si>
  <si>
    <t>　フォレストマネージャー
　　　　　　　(統括現場管理責任者)：FM
　フォレストリーダー
　　　　　　　　　　(現場管理責任者)：FL
　フォレストワーカー(林内作業士)： FW</t>
    <rPh sb="21" eb="23">
      <t>トウカツ</t>
    </rPh>
    <rPh sb="23" eb="25">
      <t>ゲンバ</t>
    </rPh>
    <rPh sb="25" eb="27">
      <t>カンリ</t>
    </rPh>
    <rPh sb="27" eb="29">
      <t>セキニン</t>
    </rPh>
    <rPh sb="29" eb="30">
      <t>シャ</t>
    </rPh>
    <phoneticPr fontId="1"/>
  </si>
  <si>
    <t>③従業員
数(人)</t>
    <rPh sb="1" eb="4">
      <t>ジュウギョウイン</t>
    </rPh>
    <rPh sb="5" eb="6">
      <t>スウ</t>
    </rPh>
    <rPh sb="7" eb="8">
      <t>ニン</t>
    </rPh>
    <phoneticPr fontId="1"/>
  </si>
  <si>
    <t>←協定書に添付する場合は｢協定森林整備計画書｣をプルダウンで選択してください</t>
    <rPh sb="1" eb="4">
      <t>キョウテイショ</t>
    </rPh>
    <rPh sb="5" eb="7">
      <t>テンプ</t>
    </rPh>
    <rPh sb="9" eb="11">
      <t>バアイ</t>
    </rPh>
    <rPh sb="13" eb="15">
      <t>キョウテイ</t>
    </rPh>
    <rPh sb="15" eb="17">
      <t>シンリン</t>
    </rPh>
    <rPh sb="17" eb="19">
      <t>セイビ</t>
    </rPh>
    <rPh sb="19" eb="22">
      <t>ケイカクショ</t>
    </rPh>
    <rPh sb="30" eb="32">
      <t>センタク</t>
    </rPh>
    <phoneticPr fontId="1"/>
  </si>
  <si>
    <t>施業
区分</t>
    <rPh sb="0" eb="2">
      <t>セギョウ</t>
    </rPh>
    <rPh sb="3" eb="5">
      <t>クブン</t>
    </rPh>
    <phoneticPr fontId="1"/>
  </si>
  <si>
    <t>※</t>
    <phoneticPr fontId="1"/>
  </si>
  <si>
    <t>公告された図面等を用いて、林小班別に伐採年度が分かるように色分けをしてください。</t>
    <rPh sb="0" eb="2">
      <t>コウコク</t>
    </rPh>
    <rPh sb="5" eb="7">
      <t>ズメン</t>
    </rPh>
    <rPh sb="7" eb="8">
      <t>トウ</t>
    </rPh>
    <rPh sb="9" eb="10">
      <t>モチ</t>
    </rPh>
    <rPh sb="13" eb="16">
      <t>リンショウハン</t>
    </rPh>
    <rPh sb="16" eb="17">
      <t>ベツ</t>
    </rPh>
    <rPh sb="18" eb="20">
      <t>バッサイ</t>
    </rPh>
    <rPh sb="20" eb="22">
      <t>ネンド</t>
    </rPh>
    <rPh sb="23" eb="24">
      <t>ワ</t>
    </rPh>
    <rPh sb="29" eb="31">
      <t>イロワ</t>
    </rPh>
    <phoneticPr fontId="1"/>
  </si>
  <si>
    <t>通年</t>
    <rPh sb="0" eb="2">
      <t>ツウネン</t>
    </rPh>
    <phoneticPr fontId="1"/>
  </si>
  <si>
    <t>季節</t>
    <rPh sb="0" eb="2">
      <t>キセツ</t>
    </rPh>
    <phoneticPr fontId="1"/>
  </si>
  <si>
    <t>売上単価
F/(B+C)</t>
    <rPh sb="0" eb="2">
      <t>ウリアゲ</t>
    </rPh>
    <rPh sb="2" eb="4">
      <t>タンカ</t>
    </rPh>
    <phoneticPr fontId="1"/>
  </si>
  <si>
    <t>林班</t>
    <rPh sb="0" eb="2">
      <t>リンパン</t>
    </rPh>
    <phoneticPr fontId="1"/>
  </si>
  <si>
    <t>⑥素材生産事業者名</t>
    <rPh sb="5" eb="8">
      <t>ジギョウシャ</t>
    </rPh>
    <rPh sb="8" eb="9">
      <t>メイ</t>
    </rPh>
    <phoneticPr fontId="1"/>
  </si>
  <si>
    <t>⑤林業労働者
研修修了者登録状況※</t>
    <rPh sb="1" eb="3">
      <t>リンギョウ</t>
    </rPh>
    <rPh sb="3" eb="6">
      <t>ロウドウシャ</t>
    </rPh>
    <rPh sb="7" eb="9">
      <t>ケンシュウ</t>
    </rPh>
    <rPh sb="9" eb="12">
      <t>シュウリョウシャ</t>
    </rPh>
    <rPh sb="12" eb="14">
      <t>トウロク</t>
    </rPh>
    <rPh sb="14" eb="16">
      <t>ジョウキョウ</t>
    </rPh>
    <phoneticPr fontId="1"/>
  </si>
  <si>
    <t>※林業労働者研修修了者登録状況</t>
    <rPh sb="1" eb="3">
      <t>リンギョウ</t>
    </rPh>
    <rPh sb="3" eb="6">
      <t>ロウドウシャ</t>
    </rPh>
    <rPh sb="6" eb="8">
      <t>ケンシュウ</t>
    </rPh>
    <rPh sb="8" eb="11">
      <t>シュウリョウシャ</t>
    </rPh>
    <rPh sb="11" eb="13">
      <t>トウロク</t>
    </rPh>
    <rPh sb="13" eb="15">
      <t>ジョウキョウ</t>
    </rPh>
    <phoneticPr fontId="1"/>
  </si>
  <si>
    <t>⑦素材生産体制</t>
    <rPh sb="5" eb="7">
      <t>タイセイ</t>
    </rPh>
    <phoneticPr fontId="1"/>
  </si>
  <si>
    <t>提案者</t>
    <rPh sb="0" eb="3">
      <t>テイアンシャ</t>
    </rPh>
    <phoneticPr fontId="1"/>
  </si>
  <si>
    <t>(１)提案者概要</t>
    <rPh sb="3" eb="6">
      <t>テイアンシャ</t>
    </rPh>
    <rPh sb="6" eb="8">
      <t>ガイヨウ</t>
    </rPh>
    <phoneticPr fontId="1"/>
  </si>
  <si>
    <t>この様式を用いないで計画図を作成する場合は、上部に｢５．提案内容(計画図)」と記載してください。</t>
    <rPh sb="2" eb="4">
      <t>ヨウシキ</t>
    </rPh>
    <rPh sb="5" eb="6">
      <t>モチ</t>
    </rPh>
    <rPh sb="10" eb="12">
      <t>ケイカク</t>
    </rPh>
    <rPh sb="12" eb="13">
      <t>ズ</t>
    </rPh>
    <rPh sb="14" eb="16">
      <t>サクセイ</t>
    </rPh>
    <rPh sb="18" eb="20">
      <t>バアイ</t>
    </rPh>
    <rPh sb="22" eb="24">
      <t>ジョウブ</t>
    </rPh>
    <rPh sb="28" eb="30">
      <t>テイアン</t>
    </rPh>
    <rPh sb="30" eb="32">
      <t>ナイヨウ</t>
    </rPh>
    <rPh sb="33" eb="35">
      <t>ケイカク</t>
    </rPh>
    <rPh sb="35" eb="36">
      <t>ズ</t>
    </rPh>
    <rPh sb="39" eb="41">
      <t>キサイ</t>
    </rPh>
    <phoneticPr fontId="1"/>
  </si>
  <si>
    <t>④素材生産実績
(国有林･民有林を
含む)(m3)</t>
    <rPh sb="1" eb="3">
      <t>ソザイ</t>
    </rPh>
    <rPh sb="3" eb="5">
      <t>セイサン</t>
    </rPh>
    <rPh sb="5" eb="7">
      <t>ジッセキ</t>
    </rPh>
    <rPh sb="9" eb="12">
      <t>コクユウリン</t>
    </rPh>
    <rPh sb="13" eb="16">
      <t>ミンユウリン</t>
    </rPh>
    <rPh sb="18" eb="19">
      <t>フク</t>
    </rPh>
    <phoneticPr fontId="1"/>
  </si>
  <si>
    <t>令和４年度網走西部管理区長期安定供給販売事業</t>
    <rPh sb="0" eb="2">
      <t>レイワ</t>
    </rPh>
    <rPh sb="5" eb="7">
      <t>アバシリ</t>
    </rPh>
    <rPh sb="7" eb="9">
      <t>セイブ</t>
    </rPh>
    <rPh sb="12" eb="14">
      <t>チョウキ</t>
    </rPh>
    <phoneticPr fontId="1"/>
  </si>
  <si>
    <t>オホーツク総合振興局長　　様</t>
    <rPh sb="5" eb="7">
      <t>ソウゴウ</t>
    </rPh>
    <rPh sb="7" eb="9">
      <t>シンコウ</t>
    </rPh>
    <rPh sb="9" eb="11">
      <t>キョクチョウ</t>
    </rPh>
    <rPh sb="13" eb="14">
      <t>サマ</t>
    </rPh>
    <phoneticPr fontId="1"/>
  </si>
  <si>
    <t>トドマツ</t>
  </si>
  <si>
    <t>アカエゾマツ</t>
  </si>
  <si>
    <t>間伐</t>
    <rPh sb="0" eb="2">
      <t>カンバツ</t>
    </rPh>
    <phoneticPr fontId="1"/>
  </si>
  <si>
    <t>主伐</t>
    <rPh sb="0" eb="2">
      <t>シュバツ</t>
    </rPh>
    <phoneticPr fontId="1"/>
  </si>
  <si>
    <t>間伐（天）</t>
    <rPh sb="0" eb="2">
      <t>カンバツ</t>
    </rPh>
    <rPh sb="3" eb="4">
      <t>テン</t>
    </rPh>
    <phoneticPr fontId="1"/>
  </si>
  <si>
    <t>皆伐</t>
    <rPh sb="0" eb="2">
      <t>カイバツ</t>
    </rPh>
    <phoneticPr fontId="1"/>
  </si>
  <si>
    <t>列状間伐（２残１伐）</t>
    <rPh sb="0" eb="1">
      <t>レツ</t>
    </rPh>
    <rPh sb="1" eb="2">
      <t>ジョウ</t>
    </rPh>
    <rPh sb="2" eb="4">
      <t>カンバツ</t>
    </rPh>
    <rPh sb="6" eb="7">
      <t>ザン</t>
    </rPh>
    <rPh sb="8" eb="9">
      <t>バツ</t>
    </rPh>
    <phoneticPr fontId="1"/>
  </si>
  <si>
    <t>蓄積</t>
    <rPh sb="0" eb="2">
      <t>チクセキ</t>
    </rPh>
    <phoneticPr fontId="1"/>
  </si>
  <si>
    <t>平均
径級</t>
    <rPh sb="0" eb="2">
      <t>ヘイキン</t>
    </rPh>
    <rPh sb="3" eb="4">
      <t>ケイ</t>
    </rPh>
    <rPh sb="4" eb="5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</si>
</sst>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_ "/>
  </numFmts>
  <fonts count="1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Meiryo UI"/>
      <family val="2"/>
      <charset val="128"/>
    </font>
    <font>
      <b/>
      <sz val="28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6" xfId="0" quotePrefix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4" fillId="0" borderId="0" xfId="0" applyFont="1">
      <alignment vertical="center"/>
    </xf>
    <xf numFmtId="38" fontId="3" fillId="0" borderId="0" xfId="1" applyFont="1">
      <alignment vertical="center"/>
    </xf>
    <xf numFmtId="40" fontId="3" fillId="0" borderId="0" xfId="1" applyNumberFormat="1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40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3" borderId="14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vertical="center" shrinkToFit="1"/>
    </xf>
    <xf numFmtId="40" fontId="3" fillId="0" borderId="1" xfId="1" applyNumberFormat="1" applyFont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38" fontId="3" fillId="0" borderId="12" xfId="1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10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10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1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8" fontId="6" fillId="0" borderId="0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/>
    <xf numFmtId="9" fontId="6" fillId="0" borderId="1" xfId="0" applyNumberFormat="1" applyFont="1" applyBorder="1" applyAlignment="1"/>
    <xf numFmtId="177" fontId="6" fillId="0" borderId="1" xfId="0" applyNumberFormat="1" applyFont="1" applyBorder="1" applyAlignment="1"/>
    <xf numFmtId="0" fontId="6" fillId="0" borderId="1" xfId="0" applyFont="1" applyBorder="1" applyAlignment="1"/>
    <xf numFmtId="176" fontId="17" fillId="0" borderId="1" xfId="0" applyNumberFormat="1" applyFont="1" applyBorder="1" applyAlignment="1"/>
    <xf numFmtId="177" fontId="17" fillId="0" borderId="1" xfId="0" applyNumberFormat="1" applyFont="1" applyBorder="1" applyAlignment="1"/>
    <xf numFmtId="0" fontId="17" fillId="0" borderId="1" xfId="0" applyFont="1" applyBorder="1" applyAlignment="1"/>
    <xf numFmtId="0" fontId="3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176" fontId="6" fillId="4" borderId="1" xfId="0" applyNumberFormat="1" applyFont="1" applyFill="1" applyBorder="1" applyAlignment="1"/>
    <xf numFmtId="38" fontId="3" fillId="4" borderId="1" xfId="1" applyFont="1" applyFill="1" applyBorder="1" applyAlignment="1">
      <alignment vertical="center" shrinkToFit="1"/>
    </xf>
    <xf numFmtId="40" fontId="3" fillId="4" borderId="1" xfId="1" applyNumberFormat="1" applyFont="1" applyFill="1" applyBorder="1" applyAlignment="1">
      <alignment vertical="center" shrinkToFit="1"/>
    </xf>
    <xf numFmtId="9" fontId="6" fillId="4" borderId="1" xfId="0" applyNumberFormat="1" applyFont="1" applyFill="1" applyBorder="1" applyAlignment="1"/>
    <xf numFmtId="177" fontId="6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3" fillId="4" borderId="0" xfId="0" applyFont="1" applyFill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8" fontId="3" fillId="3" borderId="9" xfId="1" applyFont="1" applyFill="1" applyBorder="1" applyAlignment="1">
      <alignment horizontal="center" vertical="center" wrapText="1"/>
    </xf>
    <xf numFmtId="38" fontId="3" fillId="3" borderId="14" xfId="1" applyFont="1" applyFill="1" applyBorder="1" applyAlignment="1">
      <alignment horizontal="center" vertical="center" wrapText="1"/>
    </xf>
    <xf numFmtId="38" fontId="3" fillId="3" borderId="15" xfId="1" applyFont="1" applyFill="1" applyBorder="1" applyAlignment="1">
      <alignment horizontal="center" vertical="center" wrapText="1"/>
    </xf>
    <xf numFmtId="38" fontId="3" fillId="3" borderId="16" xfId="1" applyFont="1" applyFill="1" applyBorder="1" applyAlignment="1">
      <alignment horizontal="center" vertical="center" wrapText="1"/>
    </xf>
    <xf numFmtId="40" fontId="3" fillId="0" borderId="12" xfId="0" applyNumberFormat="1" applyFont="1" applyBorder="1" applyAlignment="1">
      <alignment horizontal="center" vertical="center"/>
    </xf>
    <xf numFmtId="40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17" xfId="1" applyFont="1" applyFill="1" applyBorder="1" applyAlignment="1">
      <alignment horizontal="center" vertical="center"/>
    </xf>
    <xf numFmtId="38" fontId="3" fillId="3" borderId="15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57151</xdr:colOff>
      <xdr:row>0</xdr:row>
      <xdr:rowOff>64994</xdr:rowOff>
    </xdr:from>
    <xdr:to>
      <xdr:col>19</xdr:col>
      <xdr:colOff>208991</xdr:colOff>
      <xdr:row>1</xdr:row>
      <xdr:rowOff>141194</xdr:rowOff>
    </xdr:to>
    <xdr:sp macro="" textlink="">
      <xdr:nvSpPr>
        <xdr:cNvPr id="3" name="テキスト ボックス 5"/>
        <xdr:cNvSpPr txBox="1"/>
      </xdr:nvSpPr>
      <xdr:spPr>
        <a:xfrm>
          <a:off x="4629151" y="64994"/>
          <a:ext cx="1371040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1)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179294</xdr:colOff>
      <xdr:row>0</xdr:row>
      <xdr:rowOff>0</xdr:rowOff>
    </xdr:from>
    <xdr:to>
      <xdr:col>23</xdr:col>
      <xdr:colOff>291353</xdr:colOff>
      <xdr:row>1</xdr:row>
      <xdr:rowOff>52107</xdr:rowOff>
    </xdr:to>
    <xdr:sp macro="" textlink="">
      <xdr:nvSpPr>
        <xdr:cNvPr id="4" name="テキスト ボックス 5"/>
        <xdr:cNvSpPr txBox="1"/>
      </xdr:nvSpPr>
      <xdr:spPr>
        <a:xfrm>
          <a:off x="6308912" y="0"/>
          <a:ext cx="1501588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5019262</xdr:colOff>
      <xdr:row>0</xdr:row>
      <xdr:rowOff>33130</xdr:rowOff>
    </xdr:from>
    <xdr:to>
      <xdr:col>2</xdr:col>
      <xdr:colOff>6275988</xdr:colOff>
      <xdr:row>0</xdr:row>
      <xdr:rowOff>215347</xdr:rowOff>
    </xdr:to>
    <xdr:sp macro="" textlink="">
      <xdr:nvSpPr>
        <xdr:cNvPr id="2" name="テキスト ボックス 5"/>
        <xdr:cNvSpPr txBox="1"/>
      </xdr:nvSpPr>
      <xdr:spPr>
        <a:xfrm>
          <a:off x="5226327" y="33130"/>
          <a:ext cx="1256726" cy="182217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3)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400049</xdr:colOff>
      <xdr:row>0</xdr:row>
      <xdr:rowOff>19050</xdr:rowOff>
    </xdr:from>
    <xdr:to>
      <xdr:col>30</xdr:col>
      <xdr:colOff>676274</xdr:colOff>
      <xdr:row>0</xdr:row>
      <xdr:rowOff>161925</xdr:rowOff>
    </xdr:to>
    <xdr:sp macro="" textlink="">
      <xdr:nvSpPr>
        <xdr:cNvPr id="2" name="テキスト ボックス 5"/>
        <xdr:cNvSpPr txBox="1"/>
      </xdr:nvSpPr>
      <xdr:spPr>
        <a:xfrm>
          <a:off x="9296399" y="19050"/>
          <a:ext cx="1228725" cy="1428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4)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4572000</xdr:colOff>
      <xdr:row>0</xdr:row>
      <xdr:rowOff>76200</xdr:rowOff>
    </xdr:from>
    <xdr:to>
      <xdr:col>2</xdr:col>
      <xdr:colOff>5800725</xdr:colOff>
      <xdr:row>0</xdr:row>
      <xdr:rowOff>219075</xdr:rowOff>
    </xdr:to>
    <xdr:sp macro="" textlink="">
      <xdr:nvSpPr>
        <xdr:cNvPr id="2" name="テキスト ボックス 5"/>
        <xdr:cNvSpPr txBox="1"/>
      </xdr:nvSpPr>
      <xdr:spPr>
        <a:xfrm>
          <a:off x="4772025" y="76200"/>
          <a:ext cx="1228725" cy="1428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5)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4"/>
  <sheetViews>
    <sheetView tabSelected="1" workbookViewId="0">
      <selection activeCell="U10" sqref="U10"/>
    </sheetView>
  </sheetViews>
  <sheetFormatPr defaultRowHeight="15.75" x14ac:dyDescent="0.25"/>
  <cols>
    <col min="1" max="20" width="3.5546875" customWidth="1"/>
  </cols>
  <sheetData>
    <row r="7" spans="1:20" ht="60.75" customHeight="1" x14ac:dyDescent="0.25">
      <c r="A7" s="91" t="s">
        <v>113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3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25.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75" customHeight="1" x14ac:dyDescent="0.25">
      <c r="A10" s="89" t="s">
        <v>92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87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9"/>
      <c r="K11" s="4"/>
      <c r="L11" s="4"/>
      <c r="M11" s="2"/>
      <c r="N11" s="2"/>
      <c r="O11" s="2"/>
      <c r="P11" s="2"/>
      <c r="Q11" s="2"/>
      <c r="R11" s="2"/>
      <c r="S11" s="2"/>
      <c r="T11" s="3"/>
    </row>
    <row r="12" spans="1:20" ht="21" x14ac:dyDescent="0.25">
      <c r="A12" s="4"/>
      <c r="B12" s="63" t="s">
        <v>114</v>
      </c>
      <c r="C12" s="4"/>
      <c r="D12" s="4"/>
      <c r="E12" s="4"/>
      <c r="F12" s="4"/>
      <c r="G12" s="4"/>
      <c r="H12" s="4"/>
      <c r="I12" s="4"/>
      <c r="J12" s="49"/>
      <c r="K12" s="4"/>
      <c r="L12" s="4"/>
      <c r="M12" s="4"/>
      <c r="N12" s="4"/>
      <c r="O12" s="4"/>
      <c r="P12" s="4"/>
      <c r="Q12" s="49"/>
      <c r="R12" s="4"/>
      <c r="S12" s="4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L15" s="3"/>
      <c r="M15" s="3"/>
      <c r="O15" s="3"/>
      <c r="P15" s="3"/>
      <c r="Q15" s="3"/>
      <c r="R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M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B18" s="5"/>
      <c r="C18" s="3"/>
      <c r="D18" s="3"/>
      <c r="E18" s="3"/>
      <c r="F18" s="3"/>
      <c r="G18" s="3"/>
      <c r="H18" s="3"/>
      <c r="I18" s="14" t="s">
        <v>109</v>
      </c>
      <c r="M18" s="3"/>
      <c r="N18" s="3"/>
      <c r="O18" s="3"/>
      <c r="P18" s="3"/>
      <c r="Q18" s="3"/>
      <c r="R18" s="3"/>
      <c r="T18" s="3"/>
    </row>
    <row r="19" spans="1:20" x14ac:dyDescent="0.25">
      <c r="I19" s="14"/>
      <c r="J19" s="14" t="s">
        <v>44</v>
      </c>
    </row>
    <row r="20" spans="1:20" x14ac:dyDescent="0.25">
      <c r="I20" s="14"/>
      <c r="J20" s="14" t="s">
        <v>22</v>
      </c>
    </row>
    <row r="21" spans="1:20" x14ac:dyDescent="0.25">
      <c r="I21" s="14"/>
      <c r="J21" s="14" t="s">
        <v>12</v>
      </c>
      <c r="S21" s="65"/>
    </row>
    <row r="22" spans="1:20" ht="16.5" x14ac:dyDescent="0.25">
      <c r="I22" s="64"/>
      <c r="J22" s="14" t="s">
        <v>13</v>
      </c>
    </row>
    <row r="24" spans="1:20" x14ac:dyDescent="0.25">
      <c r="A24" s="5"/>
    </row>
  </sheetData>
  <mergeCells count="2">
    <mergeCell ref="A10:T10"/>
    <mergeCell ref="A7:T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opLeftCell="A16" zoomScale="85" zoomScaleNormal="85" workbookViewId="0">
      <selection activeCell="O3" sqref="O3:P3"/>
    </sheetView>
  </sheetViews>
  <sheetFormatPr defaultRowHeight="13.5" x14ac:dyDescent="0.25"/>
  <cols>
    <col min="1" max="2" width="1.33203125" style="3" customWidth="1"/>
    <col min="3" max="24" width="4" style="3" customWidth="1"/>
    <col min="25" max="16384" width="8.88671875" style="3"/>
  </cols>
  <sheetData>
    <row r="1" spans="1:24" ht="17.25" x14ac:dyDescent="0.25">
      <c r="A1" s="7" t="s">
        <v>51</v>
      </c>
    </row>
    <row r="2" spans="1:24" ht="21.75" customHeight="1" x14ac:dyDescent="0.25">
      <c r="B2" s="3" t="s">
        <v>110</v>
      </c>
    </row>
    <row r="3" spans="1:24" ht="29.25" customHeight="1" x14ac:dyDescent="0.25">
      <c r="C3" s="123" t="s">
        <v>53</v>
      </c>
      <c r="D3" s="124"/>
      <c r="E3" s="124"/>
      <c r="F3" s="124"/>
      <c r="G3" s="124"/>
      <c r="H3" s="125"/>
      <c r="I3" s="98" t="s">
        <v>112</v>
      </c>
      <c r="J3" s="99"/>
      <c r="K3" s="99"/>
      <c r="L3" s="99"/>
      <c r="M3" s="103" t="s">
        <v>64</v>
      </c>
      <c r="N3" s="103"/>
      <c r="O3" s="103"/>
      <c r="P3" s="122"/>
      <c r="R3" s="107" t="s">
        <v>107</v>
      </c>
      <c r="S3" s="108"/>
      <c r="T3" s="108"/>
      <c r="U3" s="108"/>
      <c r="V3" s="108"/>
      <c r="W3" s="108"/>
      <c r="X3" s="109"/>
    </row>
    <row r="4" spans="1:24" ht="29.25" customHeight="1" x14ac:dyDescent="0.25">
      <c r="C4" s="123" t="s">
        <v>54</v>
      </c>
      <c r="D4" s="124"/>
      <c r="E4" s="124"/>
      <c r="F4" s="124"/>
      <c r="G4" s="124"/>
      <c r="H4" s="125"/>
      <c r="I4" s="100"/>
      <c r="J4" s="101"/>
      <c r="K4" s="101"/>
      <c r="L4" s="101"/>
      <c r="M4" s="102" t="s">
        <v>65</v>
      </c>
      <c r="N4" s="102"/>
      <c r="O4" s="102"/>
      <c r="P4" s="121"/>
      <c r="R4" s="110" t="s">
        <v>95</v>
      </c>
      <c r="S4" s="111"/>
      <c r="T4" s="111"/>
      <c r="U4" s="111"/>
      <c r="V4" s="111"/>
      <c r="W4" s="111"/>
      <c r="X4" s="112"/>
    </row>
    <row r="5" spans="1:24" ht="29.25" customHeight="1" x14ac:dyDescent="0.25">
      <c r="C5" s="98" t="s">
        <v>96</v>
      </c>
      <c r="D5" s="99"/>
      <c r="E5" s="103" t="s">
        <v>101</v>
      </c>
      <c r="F5" s="103"/>
      <c r="G5" s="103"/>
      <c r="H5" s="122"/>
      <c r="I5" s="115" t="s">
        <v>106</v>
      </c>
      <c r="J5" s="116"/>
      <c r="K5" s="116"/>
      <c r="L5" s="116"/>
      <c r="M5" s="99" t="s">
        <v>67</v>
      </c>
      <c r="N5" s="99"/>
      <c r="O5" s="99"/>
      <c r="P5" s="119"/>
      <c r="R5" s="110"/>
      <c r="S5" s="111"/>
      <c r="T5" s="111"/>
      <c r="U5" s="111"/>
      <c r="V5" s="111"/>
      <c r="W5" s="111"/>
      <c r="X5" s="112"/>
    </row>
    <row r="6" spans="1:24" ht="29.25" customHeight="1" x14ac:dyDescent="0.25">
      <c r="C6" s="100"/>
      <c r="D6" s="101"/>
      <c r="E6" s="102" t="s">
        <v>102</v>
      </c>
      <c r="F6" s="102"/>
      <c r="G6" s="102"/>
      <c r="H6" s="121"/>
      <c r="I6" s="117"/>
      <c r="J6" s="118"/>
      <c r="K6" s="118"/>
      <c r="L6" s="118"/>
      <c r="M6" s="101"/>
      <c r="N6" s="101"/>
      <c r="O6" s="101"/>
      <c r="P6" s="120"/>
      <c r="R6" s="110"/>
      <c r="S6" s="111"/>
      <c r="T6" s="111"/>
      <c r="U6" s="111"/>
      <c r="V6" s="111"/>
      <c r="W6" s="111"/>
      <c r="X6" s="112"/>
    </row>
    <row r="7" spans="1:24" ht="16.5" customHeight="1" x14ac:dyDescent="0.25">
      <c r="Q7" s="57"/>
      <c r="R7" s="57"/>
      <c r="S7" s="57"/>
    </row>
    <row r="8" spans="1:24" ht="20.25" customHeight="1" x14ac:dyDescent="0.25">
      <c r="C8" s="104" t="s">
        <v>105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31.5" customHeight="1" x14ac:dyDescent="0.25">
      <c r="C9" s="94" t="s">
        <v>52</v>
      </c>
      <c r="D9" s="94"/>
      <c r="E9" s="94"/>
      <c r="F9" s="94"/>
      <c r="G9" s="94"/>
      <c r="H9" s="94" t="s">
        <v>12</v>
      </c>
      <c r="I9" s="94"/>
      <c r="J9" s="94"/>
      <c r="K9" s="94"/>
      <c r="L9" s="94" t="s">
        <v>22</v>
      </c>
      <c r="M9" s="94"/>
      <c r="N9" s="94"/>
      <c r="O9" s="94"/>
      <c r="P9" s="94"/>
      <c r="Q9" s="94"/>
      <c r="R9" s="94"/>
      <c r="S9" s="94"/>
      <c r="T9" s="94"/>
      <c r="U9" s="94"/>
      <c r="V9" s="94"/>
      <c r="W9" s="113" t="s">
        <v>56</v>
      </c>
      <c r="X9" s="114"/>
    </row>
    <row r="10" spans="1:24" ht="28.5" customHeight="1" x14ac:dyDescent="0.25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28.5" customHeight="1" x14ac:dyDescent="0.25"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28.5" customHeight="1" x14ac:dyDescent="0.25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28.5" customHeight="1" x14ac:dyDescent="0.25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9.75" customHeight="1" x14ac:dyDescent="0.25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Q14" s="53"/>
      <c r="R14" s="53"/>
      <c r="S14" s="53"/>
    </row>
    <row r="15" spans="1:24" ht="18.75" customHeight="1" x14ac:dyDescent="0.25">
      <c r="C15" s="104" t="s">
        <v>108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20.25" customHeight="1" x14ac:dyDescent="0.25">
      <c r="C16" s="97" t="s">
        <v>52</v>
      </c>
      <c r="D16" s="97"/>
      <c r="E16" s="97"/>
      <c r="F16" s="97"/>
      <c r="G16" s="97"/>
      <c r="H16" s="97" t="s">
        <v>85</v>
      </c>
      <c r="I16" s="97"/>
      <c r="J16" s="97"/>
      <c r="K16" s="97"/>
      <c r="L16" s="97"/>
      <c r="M16" s="97"/>
      <c r="N16" s="97"/>
      <c r="O16" s="97"/>
      <c r="P16" s="97"/>
      <c r="Q16" s="130" t="s">
        <v>55</v>
      </c>
      <c r="R16" s="131"/>
      <c r="S16" s="131"/>
      <c r="T16" s="132"/>
      <c r="U16" s="96" t="s">
        <v>58</v>
      </c>
      <c r="V16" s="96"/>
      <c r="W16" s="96"/>
      <c r="X16" s="96"/>
    </row>
    <row r="17" spans="1:24" ht="16.5" customHeight="1" x14ac:dyDescent="0.25"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 t="s">
        <v>101</v>
      </c>
      <c r="R17" s="97"/>
      <c r="S17" s="97" t="s">
        <v>102</v>
      </c>
      <c r="T17" s="97"/>
      <c r="U17" s="96"/>
      <c r="V17" s="96"/>
      <c r="W17" s="96"/>
      <c r="X17" s="96"/>
    </row>
    <row r="18" spans="1:24" ht="42.7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  <c r="R18" s="94"/>
      <c r="S18" s="97"/>
      <c r="T18" s="97"/>
      <c r="U18" s="95" t="s">
        <v>66</v>
      </c>
      <c r="V18" s="95"/>
      <c r="W18" s="95"/>
      <c r="X18" s="95"/>
    </row>
    <row r="19" spans="1:24" ht="42.75" customHeight="1" x14ac:dyDescent="0.25"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4"/>
      <c r="S19" s="97"/>
      <c r="T19" s="97"/>
      <c r="U19" s="95" t="s">
        <v>66</v>
      </c>
      <c r="V19" s="95"/>
      <c r="W19" s="95"/>
      <c r="X19" s="95"/>
    </row>
    <row r="20" spans="1:24" ht="42.75" customHeight="1" x14ac:dyDescent="0.25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94"/>
      <c r="S20" s="97"/>
      <c r="T20" s="97"/>
      <c r="U20" s="95" t="s">
        <v>66</v>
      </c>
      <c r="V20" s="95"/>
      <c r="W20" s="95"/>
      <c r="X20" s="95"/>
    </row>
    <row r="21" spans="1:24" ht="42.75" customHeight="1" x14ac:dyDescent="0.25"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94"/>
      <c r="S21" s="97"/>
      <c r="T21" s="97"/>
      <c r="U21" s="95" t="s">
        <v>66</v>
      </c>
      <c r="V21" s="95"/>
      <c r="W21" s="95"/>
      <c r="X21" s="95"/>
    </row>
    <row r="22" spans="1:24" ht="7.5" customHeight="1" x14ac:dyDescent="0.25"/>
    <row r="23" spans="1:24" x14ac:dyDescent="0.25">
      <c r="C23" s="152" t="s">
        <v>86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</row>
    <row r="24" spans="1:24" ht="41.25" customHeight="1" x14ac:dyDescent="0.25"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7"/>
    </row>
    <row r="25" spans="1:24" ht="9" customHeight="1" x14ac:dyDescent="0.25">
      <c r="C25" s="158"/>
      <c r="D25" s="158"/>
      <c r="E25" s="158"/>
    </row>
    <row r="26" spans="1:24" ht="15" customHeight="1" x14ac:dyDescent="0.25">
      <c r="C26" s="159" t="s">
        <v>94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1"/>
    </row>
    <row r="27" spans="1:24" ht="53.25" customHeight="1" x14ac:dyDescent="0.25"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4"/>
    </row>
    <row r="28" spans="1:24" ht="9.75" customHeight="1" x14ac:dyDescent="0.25"/>
    <row r="29" spans="1:24" ht="15" customHeight="1" x14ac:dyDescent="0.25">
      <c r="A29" s="3" t="s">
        <v>69</v>
      </c>
    </row>
    <row r="30" spans="1:24" ht="9" customHeight="1" thickBot="1" x14ac:dyDescent="0.3"/>
    <row r="31" spans="1:24" ht="24" customHeight="1" x14ac:dyDescent="0.25">
      <c r="C31" s="94" t="s">
        <v>70</v>
      </c>
      <c r="D31" s="94"/>
      <c r="E31" s="94"/>
      <c r="F31" s="94" t="s">
        <v>11</v>
      </c>
      <c r="G31" s="94"/>
      <c r="H31" s="94"/>
      <c r="I31" s="94"/>
      <c r="J31" s="94"/>
      <c r="K31" s="94"/>
      <c r="L31" s="94" t="s">
        <v>45</v>
      </c>
      <c r="M31" s="94"/>
      <c r="N31" s="94"/>
      <c r="O31" s="94"/>
      <c r="P31" s="94"/>
      <c r="Q31" s="105"/>
      <c r="R31" s="135" t="s">
        <v>75</v>
      </c>
      <c r="S31" s="135"/>
      <c r="T31" s="138"/>
      <c r="U31" s="144" t="s">
        <v>103</v>
      </c>
      <c r="V31" s="145"/>
      <c r="W31" s="146"/>
    </row>
    <row r="32" spans="1:24" ht="24" customHeight="1" x14ac:dyDescent="0.25">
      <c r="C32" s="94"/>
      <c r="D32" s="94"/>
      <c r="E32" s="94"/>
      <c r="F32" s="94" t="s">
        <v>71</v>
      </c>
      <c r="G32" s="94"/>
      <c r="H32" s="94"/>
      <c r="I32" s="94" t="s">
        <v>72</v>
      </c>
      <c r="J32" s="94"/>
      <c r="K32" s="94"/>
      <c r="L32" s="94" t="s">
        <v>73</v>
      </c>
      <c r="M32" s="94"/>
      <c r="N32" s="94"/>
      <c r="O32" s="94" t="s">
        <v>74</v>
      </c>
      <c r="P32" s="94"/>
      <c r="Q32" s="105"/>
      <c r="R32" s="135"/>
      <c r="S32" s="135"/>
      <c r="T32" s="138"/>
      <c r="U32" s="147"/>
      <c r="V32" s="94"/>
      <c r="W32" s="148"/>
    </row>
    <row r="33" spans="1:24" ht="32.25" customHeight="1" thickBot="1" x14ac:dyDescent="0.3">
      <c r="C33" s="106"/>
      <c r="D33" s="106"/>
      <c r="E33" s="106"/>
      <c r="F33" s="127"/>
      <c r="G33" s="127"/>
      <c r="H33" s="127"/>
      <c r="I33" s="127"/>
      <c r="J33" s="127"/>
      <c r="K33" s="127"/>
      <c r="L33" s="106"/>
      <c r="M33" s="106"/>
      <c r="N33" s="106"/>
      <c r="O33" s="106"/>
      <c r="P33" s="106"/>
      <c r="Q33" s="140"/>
      <c r="R33" s="134">
        <f>+L33*F33+O33*I33</f>
        <v>0</v>
      </c>
      <c r="S33" s="134"/>
      <c r="T33" s="139"/>
      <c r="U33" s="141" t="e">
        <f>+ROUND(R33/(F33+I33),0)</f>
        <v>#DIV/0!</v>
      </c>
      <c r="V33" s="142"/>
      <c r="W33" s="143"/>
    </row>
    <row r="34" spans="1:24" s="59" customFormat="1" ht="11.25" customHeight="1" x14ac:dyDescent="0.25">
      <c r="A34" s="56"/>
      <c r="B34" s="56"/>
      <c r="C34" s="60"/>
      <c r="D34" s="60"/>
      <c r="E34" s="60"/>
      <c r="F34" s="58"/>
      <c r="G34" s="58"/>
      <c r="H34" s="58"/>
      <c r="I34" s="58"/>
      <c r="J34" s="58"/>
      <c r="K34" s="58"/>
      <c r="L34" s="60"/>
      <c r="M34" s="60"/>
      <c r="N34" s="60"/>
      <c r="O34" s="60"/>
      <c r="P34" s="60"/>
      <c r="Q34" s="60"/>
      <c r="R34" s="60"/>
      <c r="S34" s="60"/>
      <c r="T34" s="60"/>
      <c r="U34" s="56"/>
    </row>
    <row r="35" spans="1:24" ht="19.5" customHeight="1" thickBot="1" x14ac:dyDescent="0.3">
      <c r="C35" s="94" t="s">
        <v>76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28"/>
      <c r="P35" s="129"/>
      <c r="Q35" s="135" t="s">
        <v>78</v>
      </c>
      <c r="R35" s="135"/>
      <c r="S35" s="135"/>
      <c r="T35" s="137" t="s">
        <v>93</v>
      </c>
      <c r="U35" s="94"/>
      <c r="V35" s="94"/>
      <c r="W35" s="94"/>
      <c r="X35" s="94"/>
    </row>
    <row r="36" spans="1:24" ht="19.5" customHeight="1" x14ac:dyDescent="0.25">
      <c r="C36" s="94" t="s">
        <v>5</v>
      </c>
      <c r="D36" s="94"/>
      <c r="E36" s="94" t="s">
        <v>6</v>
      </c>
      <c r="F36" s="94"/>
      <c r="G36" s="94" t="s">
        <v>7</v>
      </c>
      <c r="H36" s="94"/>
      <c r="I36" s="94" t="s">
        <v>8</v>
      </c>
      <c r="J36" s="94"/>
      <c r="K36" s="126" t="s">
        <v>9</v>
      </c>
      <c r="L36" s="126"/>
      <c r="M36" s="94" t="s">
        <v>10</v>
      </c>
      <c r="N36" s="105"/>
      <c r="O36" s="149" t="s">
        <v>77</v>
      </c>
      <c r="P36" s="146"/>
      <c r="Q36" s="136"/>
      <c r="R36" s="135"/>
      <c r="S36" s="135"/>
      <c r="T36" s="137" t="s">
        <v>79</v>
      </c>
      <c r="U36" s="94"/>
      <c r="V36" s="94"/>
      <c r="W36" s="114" t="s">
        <v>80</v>
      </c>
      <c r="X36" s="114"/>
    </row>
    <row r="37" spans="1:24" ht="36" customHeight="1" thickBot="1" x14ac:dyDescent="0.3"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40"/>
      <c r="O37" s="150">
        <f>+M37+K37+I37+G37+E37+C37</f>
        <v>0</v>
      </c>
      <c r="P37" s="151"/>
      <c r="Q37" s="133">
        <f>+SUM(C37:O37)*SUM(F33:K33)</f>
        <v>0</v>
      </c>
      <c r="R37" s="134"/>
      <c r="S37" s="134"/>
      <c r="T37" s="133">
        <f>+R33-Q37</f>
        <v>0</v>
      </c>
      <c r="U37" s="134"/>
      <c r="V37" s="134"/>
      <c r="W37" s="134" t="e">
        <f>+T37/C33</f>
        <v>#DIV/0!</v>
      </c>
      <c r="X37" s="134"/>
    </row>
    <row r="38" spans="1:24" ht="18.75" customHeight="1" x14ac:dyDescent="0.25">
      <c r="C38" s="3" t="s">
        <v>21</v>
      </c>
    </row>
    <row r="39" spans="1:24" x14ac:dyDescent="0.25">
      <c r="C39" s="3" t="s">
        <v>68</v>
      </c>
      <c r="D39" s="56"/>
    </row>
  </sheetData>
  <mergeCells count="109">
    <mergeCell ref="C23:X23"/>
    <mergeCell ref="C24:X24"/>
    <mergeCell ref="C25:E25"/>
    <mergeCell ref="C26:X26"/>
    <mergeCell ref="C27:X27"/>
    <mergeCell ref="H21:P21"/>
    <mergeCell ref="Q21:R21"/>
    <mergeCell ref="S21:T21"/>
    <mergeCell ref="Q19:R19"/>
    <mergeCell ref="S19:T19"/>
    <mergeCell ref="C20:G20"/>
    <mergeCell ref="H20:P20"/>
    <mergeCell ref="Q20:R20"/>
    <mergeCell ref="S20:T20"/>
    <mergeCell ref="U21:X21"/>
    <mergeCell ref="U20:X20"/>
    <mergeCell ref="C19:G19"/>
    <mergeCell ref="H19:P19"/>
    <mergeCell ref="L31:Q31"/>
    <mergeCell ref="F31:K31"/>
    <mergeCell ref="C15:X15"/>
    <mergeCell ref="Q16:T16"/>
    <mergeCell ref="C21:G21"/>
    <mergeCell ref="C36:D36"/>
    <mergeCell ref="W13:X13"/>
    <mergeCell ref="Q37:S37"/>
    <mergeCell ref="Q35:S36"/>
    <mergeCell ref="W37:X37"/>
    <mergeCell ref="W36:X36"/>
    <mergeCell ref="T37:V37"/>
    <mergeCell ref="T36:V36"/>
    <mergeCell ref="T35:X35"/>
    <mergeCell ref="R31:T32"/>
    <mergeCell ref="R33:T33"/>
    <mergeCell ref="O33:Q33"/>
    <mergeCell ref="U33:W33"/>
    <mergeCell ref="U31:W32"/>
    <mergeCell ref="O36:P36"/>
    <mergeCell ref="M36:N36"/>
    <mergeCell ref="O37:P37"/>
    <mergeCell ref="M37:N37"/>
    <mergeCell ref="K37:L37"/>
    <mergeCell ref="I37:J37"/>
    <mergeCell ref="E37:F37"/>
    <mergeCell ref="G37:H37"/>
    <mergeCell ref="C37:D37"/>
    <mergeCell ref="K36:L36"/>
    <mergeCell ref="I36:J36"/>
    <mergeCell ref="G36:H36"/>
    <mergeCell ref="E36:F36"/>
    <mergeCell ref="I33:K33"/>
    <mergeCell ref="F33:H33"/>
    <mergeCell ref="C33:E33"/>
    <mergeCell ref="C35:P35"/>
    <mergeCell ref="C31:E32"/>
    <mergeCell ref="L32:N32"/>
    <mergeCell ref="I32:K32"/>
    <mergeCell ref="F32:H32"/>
    <mergeCell ref="O32:Q32"/>
    <mergeCell ref="L33:N33"/>
    <mergeCell ref="R3:X3"/>
    <mergeCell ref="R4:X6"/>
    <mergeCell ref="C9:G9"/>
    <mergeCell ref="H9:K9"/>
    <mergeCell ref="W9:X9"/>
    <mergeCell ref="M4:N4"/>
    <mergeCell ref="M3:N3"/>
    <mergeCell ref="I3:L4"/>
    <mergeCell ref="I5:L6"/>
    <mergeCell ref="M5:P6"/>
    <mergeCell ref="O4:P4"/>
    <mergeCell ref="O3:P3"/>
    <mergeCell ref="C4:F4"/>
    <mergeCell ref="C3:F3"/>
    <mergeCell ref="G6:H6"/>
    <mergeCell ref="G5:H5"/>
    <mergeCell ref="G4:H4"/>
    <mergeCell ref="G3:H3"/>
    <mergeCell ref="C5:D6"/>
    <mergeCell ref="E6:F6"/>
    <mergeCell ref="E5:F5"/>
    <mergeCell ref="C8:X8"/>
    <mergeCell ref="L9:V9"/>
    <mergeCell ref="H10:K10"/>
    <mergeCell ref="H11:K11"/>
    <mergeCell ref="H12:K12"/>
    <mergeCell ref="H13:K13"/>
    <mergeCell ref="C10:G10"/>
    <mergeCell ref="C11:G11"/>
    <mergeCell ref="C12:G12"/>
    <mergeCell ref="C13:G13"/>
    <mergeCell ref="W10:X10"/>
    <mergeCell ref="L10:V10"/>
    <mergeCell ref="L11:V11"/>
    <mergeCell ref="W12:X12"/>
    <mergeCell ref="W11:X11"/>
    <mergeCell ref="C18:G18"/>
    <mergeCell ref="L12:V12"/>
    <mergeCell ref="L13:V13"/>
    <mergeCell ref="U19:X19"/>
    <mergeCell ref="U18:X18"/>
    <mergeCell ref="U16:X17"/>
    <mergeCell ref="S17:T17"/>
    <mergeCell ref="Q17:R17"/>
    <mergeCell ref="S18:T18"/>
    <mergeCell ref="Q18:R18"/>
    <mergeCell ref="H16:P17"/>
    <mergeCell ref="C16:G17"/>
    <mergeCell ref="H18:P18"/>
  </mergeCells>
  <phoneticPr fontId="1"/>
  <pageMargins left="0.51181102362204722" right="0.51181102362204722" top="0.55118110236220474" bottom="0.35433070866141736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5" zoomScaleNormal="115" workbookViewId="0">
      <selection activeCell="B13" sqref="B13:C13"/>
    </sheetView>
  </sheetViews>
  <sheetFormatPr defaultRowHeight="12" x14ac:dyDescent="0.25"/>
  <cols>
    <col min="1" max="1" width="0.44140625" style="1" customWidth="1"/>
    <col min="2" max="2" width="1.88671875" style="1" customWidth="1"/>
    <col min="3" max="3" width="74.44140625" style="1" customWidth="1"/>
    <col min="4" max="4" width="8.5546875" style="1" hidden="1" customWidth="1"/>
    <col min="5" max="5" width="14.77734375" style="1" hidden="1" customWidth="1"/>
    <col min="6" max="16384" width="8.88671875" style="1"/>
  </cols>
  <sheetData>
    <row r="1" spans="1:8" ht="23.25" customHeight="1" x14ac:dyDescent="0.25">
      <c r="A1" s="167" t="s">
        <v>87</v>
      </c>
      <c r="B1" s="167"/>
      <c r="C1" s="167"/>
      <c r="E1" s="1" t="s">
        <v>87</v>
      </c>
      <c r="F1" s="165" t="s">
        <v>97</v>
      </c>
      <c r="G1" s="165"/>
      <c r="H1" s="165"/>
    </row>
    <row r="2" spans="1:8" ht="17.25" x14ac:dyDescent="0.25">
      <c r="A2" s="166" t="str">
        <f>+IF(A1="","3．提案内容（協定事項)","１　取組内容")</f>
        <v>１　取組内容</v>
      </c>
      <c r="B2" s="166"/>
      <c r="C2" s="166"/>
      <c r="F2" s="165"/>
      <c r="G2" s="165"/>
      <c r="H2" s="165"/>
    </row>
    <row r="3" spans="1:8" ht="15" hidden="1" customHeight="1" x14ac:dyDescent="0.25">
      <c r="B3" s="94" t="s">
        <v>48</v>
      </c>
      <c r="C3" s="94"/>
    </row>
    <row r="4" spans="1:8" hidden="1" x14ac:dyDescent="0.25">
      <c r="B4" s="94"/>
      <c r="C4" s="94"/>
    </row>
    <row r="5" spans="1:8" s="3" customFormat="1" ht="14.25" customHeight="1" x14ac:dyDescent="0.25">
      <c r="B5" s="67" t="s">
        <v>81</v>
      </c>
      <c r="C5" s="68"/>
      <c r="E5" s="1"/>
    </row>
    <row r="6" spans="1:8" s="3" customFormat="1" ht="89.25" customHeight="1" x14ac:dyDescent="0.25">
      <c r="B6" s="51"/>
      <c r="C6" s="52"/>
      <c r="E6" s="1"/>
    </row>
    <row r="7" spans="1:8" s="3" customFormat="1" ht="13.5" x14ac:dyDescent="0.25">
      <c r="B7" s="8" t="s">
        <v>82</v>
      </c>
      <c r="C7" s="9"/>
    </row>
    <row r="8" spans="1:8" s="3" customFormat="1" ht="13.5" x14ac:dyDescent="0.25">
      <c r="B8" s="10"/>
      <c r="C8" s="69" t="s">
        <v>46</v>
      </c>
    </row>
    <row r="9" spans="1:8" s="3" customFormat="1" ht="89.25" customHeight="1" x14ac:dyDescent="0.25">
      <c r="B9" s="10"/>
      <c r="C9" s="11"/>
    </row>
    <row r="10" spans="1:8" s="3" customFormat="1" ht="13.5" x14ac:dyDescent="0.25">
      <c r="B10" s="10"/>
      <c r="C10" s="69" t="s">
        <v>47</v>
      </c>
    </row>
    <row r="11" spans="1:8" s="3" customFormat="1" ht="89.25" customHeight="1" x14ac:dyDescent="0.25">
      <c r="B11" s="10"/>
      <c r="C11" s="12"/>
    </row>
    <row r="12" spans="1:8" s="3" customFormat="1" ht="13.5" x14ac:dyDescent="0.25">
      <c r="B12" s="71" t="s">
        <v>83</v>
      </c>
      <c r="C12" s="70"/>
    </row>
    <row r="13" spans="1:8" s="3" customFormat="1" ht="89.25" customHeight="1" x14ac:dyDescent="0.25">
      <c r="B13" s="162"/>
      <c r="C13" s="164"/>
    </row>
    <row r="14" spans="1:8" s="3" customFormat="1" ht="13.5" x14ac:dyDescent="0.25">
      <c r="B14" s="71" t="s">
        <v>84</v>
      </c>
      <c r="C14" s="70"/>
    </row>
    <row r="15" spans="1:8" s="3" customFormat="1" ht="89.25" customHeight="1" x14ac:dyDescent="0.25">
      <c r="B15" s="162"/>
      <c r="C15" s="164"/>
    </row>
    <row r="16" spans="1:8" s="3" customFormat="1" ht="13.5" x14ac:dyDescent="0.25">
      <c r="B16" s="71" t="s">
        <v>57</v>
      </c>
      <c r="C16" s="70"/>
    </row>
    <row r="17" spans="2:3" s="3" customFormat="1" ht="89.25" customHeight="1" x14ac:dyDescent="0.25">
      <c r="B17" s="13"/>
      <c r="C17" s="12"/>
    </row>
  </sheetData>
  <mergeCells count="6">
    <mergeCell ref="F1:H2"/>
    <mergeCell ref="B3:C4"/>
    <mergeCell ref="B15:C15"/>
    <mergeCell ref="B13:C13"/>
    <mergeCell ref="A2:C2"/>
    <mergeCell ref="A1:C1"/>
  </mergeCells>
  <phoneticPr fontId="1"/>
  <dataValidations count="1">
    <dataValidation type="list" allowBlank="1" showInputMessage="1" showErrorMessage="1" sqref="A1:C1">
      <formula1>$E$1:$E$2</formula1>
    </dataValidation>
  </dataValidations>
  <pageMargins left="0.51181102362204722" right="0.31496062992125984" top="0.35433070866141736" bottom="0.35433070866141736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view="pageBreakPreview" topLeftCell="A34" zoomScaleNormal="100" zoomScaleSheetLayoutView="100" workbookViewId="0">
      <selection activeCell="AH50" sqref="AH50"/>
    </sheetView>
  </sheetViews>
  <sheetFormatPr defaultRowHeight="12" x14ac:dyDescent="0.25"/>
  <cols>
    <col min="1" max="2" width="5.21875" style="1" customWidth="1"/>
    <col min="3" max="3" width="4.44140625" style="1" customWidth="1"/>
    <col min="4" max="4" width="5.6640625" style="1" bestFit="1" customWidth="1"/>
    <col min="5" max="5" width="4.88671875" style="1" bestFit="1" customWidth="1"/>
    <col min="6" max="6" width="6.33203125" style="1" customWidth="1"/>
    <col min="7" max="8" width="6.5546875" style="15" bestFit="1" customWidth="1"/>
    <col min="9" max="9" width="6.5546875" style="15" hidden="1" customWidth="1"/>
    <col min="10" max="10" width="6.5546875" style="1" bestFit="1" customWidth="1"/>
    <col min="11" max="11" width="4.21875" style="1" bestFit="1" customWidth="1"/>
    <col min="12" max="12" width="6.5546875" style="1" bestFit="1" customWidth="1"/>
    <col min="13" max="13" width="7.88671875" style="15" customWidth="1"/>
    <col min="14" max="14" width="4.88671875" style="1" bestFit="1" customWidth="1"/>
    <col min="15" max="15" width="6.5546875" style="1" bestFit="1" customWidth="1"/>
    <col min="16" max="16" width="7.88671875" style="16" hidden="1" customWidth="1"/>
    <col min="17" max="17" width="7.88671875" style="15" hidden="1" customWidth="1"/>
    <col min="18" max="18" width="7.88671875" style="16" hidden="1" customWidth="1"/>
    <col min="19" max="19" width="4.77734375" style="1" customWidth="1"/>
    <col min="20" max="20" width="11.6640625" style="17" bestFit="1" customWidth="1"/>
    <col min="21" max="21" width="4.21875" style="1" bestFit="1" customWidth="1"/>
    <col min="22" max="22" width="5.5546875" style="15" customWidth="1"/>
    <col min="23" max="23" width="5.44140625" style="1" bestFit="1" customWidth="1"/>
    <col min="24" max="25" width="5.5546875" style="15" customWidth="1"/>
    <col min="26" max="28" width="4.21875" style="15" hidden="1" customWidth="1"/>
    <col min="29" max="29" width="4.109375" style="15" hidden="1" customWidth="1"/>
    <col min="30" max="30" width="10.44140625" style="15" hidden="1" customWidth="1"/>
    <col min="31" max="31" width="8.88671875" style="1"/>
    <col min="32" max="32" width="2.21875" style="1" customWidth="1"/>
    <col min="33" max="33" width="8.88671875" style="1" hidden="1" customWidth="1"/>
    <col min="34" max="16384" width="8.88671875" style="1"/>
  </cols>
  <sheetData>
    <row r="1" spans="1:36" ht="22.5" customHeight="1" x14ac:dyDescent="0.25">
      <c r="A1" s="167" t="str">
        <f>+IF(企画提案書3!A1="協定森林整備計画書","協定森林整備計画書","")</f>
        <v>協定森林整備計画書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G1" s="1" t="s">
        <v>88</v>
      </c>
      <c r="AH1" s="191"/>
      <c r="AI1" s="191"/>
      <c r="AJ1" s="191"/>
    </row>
    <row r="2" spans="1:36" ht="17.25" x14ac:dyDescent="0.25">
      <c r="A2" s="177" t="str">
        <f>+IF(A1="","4.伐採計画(協定事項)","２　伐採計画")</f>
        <v>２　伐採計画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H2" s="191"/>
      <c r="AI2" s="191"/>
      <c r="AJ2" s="191"/>
    </row>
    <row r="3" spans="1:36" ht="14.25" customHeight="1" x14ac:dyDescent="0.25">
      <c r="A3" s="171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89"/>
      <c r="Q3" s="189"/>
      <c r="R3" s="190"/>
      <c r="S3" s="176" t="s">
        <v>59</v>
      </c>
      <c r="T3" s="176"/>
      <c r="U3" s="168"/>
      <c r="V3" s="168"/>
      <c r="W3" s="168"/>
      <c r="X3" s="168"/>
      <c r="Y3" s="168"/>
      <c r="Z3" s="182" t="s">
        <v>90</v>
      </c>
      <c r="AA3" s="183"/>
      <c r="AB3" s="183"/>
      <c r="AC3" s="183"/>
      <c r="AD3" s="184"/>
      <c r="AE3" s="168" t="s">
        <v>3</v>
      </c>
    </row>
    <row r="4" spans="1:36" ht="15.75" customHeight="1" x14ac:dyDescent="0.25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  <c r="P4" s="173" t="s">
        <v>26</v>
      </c>
      <c r="Q4" s="174"/>
      <c r="R4" s="175"/>
      <c r="S4" s="181"/>
      <c r="T4" s="181"/>
      <c r="U4" s="178" t="s">
        <v>43</v>
      </c>
      <c r="V4" s="179"/>
      <c r="W4" s="179"/>
      <c r="X4" s="179"/>
      <c r="Y4" s="180"/>
      <c r="Z4" s="185" t="s">
        <v>29</v>
      </c>
      <c r="AA4" s="196" t="s">
        <v>49</v>
      </c>
      <c r="AB4" s="197"/>
      <c r="AC4" s="198"/>
      <c r="AD4" s="187" t="s">
        <v>28</v>
      </c>
      <c r="AE4" s="168"/>
    </row>
    <row r="5" spans="1:36" ht="24" x14ac:dyDescent="0.25">
      <c r="A5" s="19" t="s">
        <v>98</v>
      </c>
      <c r="B5" s="66" t="s">
        <v>104</v>
      </c>
      <c r="C5" s="18" t="s">
        <v>0</v>
      </c>
      <c r="D5" s="18" t="s">
        <v>60</v>
      </c>
      <c r="E5" s="18" t="s">
        <v>1</v>
      </c>
      <c r="F5" s="18" t="s">
        <v>2</v>
      </c>
      <c r="G5" s="20" t="s">
        <v>122</v>
      </c>
      <c r="H5" s="20" t="s">
        <v>24</v>
      </c>
      <c r="I5" s="72"/>
      <c r="J5" s="19" t="s">
        <v>123</v>
      </c>
      <c r="K5" s="19" t="s">
        <v>98</v>
      </c>
      <c r="L5" s="18" t="s">
        <v>18</v>
      </c>
      <c r="M5" s="20" t="s">
        <v>27</v>
      </c>
      <c r="N5" s="19" t="s">
        <v>14</v>
      </c>
      <c r="O5" s="19" t="s">
        <v>4</v>
      </c>
      <c r="P5" s="21" t="s">
        <v>23</v>
      </c>
      <c r="Q5" s="20" t="s">
        <v>24</v>
      </c>
      <c r="R5" s="21" t="s">
        <v>25</v>
      </c>
      <c r="S5" s="22" t="s">
        <v>29</v>
      </c>
      <c r="T5" s="23" t="s">
        <v>19</v>
      </c>
      <c r="U5" s="24" t="s">
        <v>16</v>
      </c>
      <c r="V5" s="25" t="s">
        <v>61</v>
      </c>
      <c r="W5" s="22" t="s">
        <v>15</v>
      </c>
      <c r="X5" s="25" t="s">
        <v>62</v>
      </c>
      <c r="Y5" s="25" t="s">
        <v>63</v>
      </c>
      <c r="Z5" s="186"/>
      <c r="AA5" s="26" t="s">
        <v>34</v>
      </c>
      <c r="AB5" s="27" t="s">
        <v>30</v>
      </c>
      <c r="AC5" s="27" t="s">
        <v>31</v>
      </c>
      <c r="AD5" s="188"/>
      <c r="AE5" s="168"/>
      <c r="AI5" s="1" t="s">
        <v>50</v>
      </c>
    </row>
    <row r="6" spans="1:36" ht="13.5" x14ac:dyDescent="0.15">
      <c r="A6" s="28" t="s">
        <v>119</v>
      </c>
      <c r="B6" s="28">
        <v>20</v>
      </c>
      <c r="C6" s="28">
        <v>31</v>
      </c>
      <c r="D6" s="28">
        <v>49</v>
      </c>
      <c r="E6" s="29" t="s">
        <v>115</v>
      </c>
      <c r="F6" s="73">
        <v>1.8</v>
      </c>
      <c r="G6" s="30">
        <f>ROUND(M6*1/L6,0)</f>
        <v>608</v>
      </c>
      <c r="H6" s="30">
        <v>455</v>
      </c>
      <c r="I6" s="31">
        <v>0.31</v>
      </c>
      <c r="J6" s="28">
        <v>22</v>
      </c>
      <c r="K6" s="28" t="s">
        <v>119</v>
      </c>
      <c r="L6" s="74">
        <v>0.25</v>
      </c>
      <c r="M6" s="75">
        <v>152</v>
      </c>
      <c r="N6" s="76"/>
      <c r="O6" s="76"/>
      <c r="P6" s="31"/>
      <c r="Q6" s="30"/>
      <c r="R6" s="31"/>
      <c r="S6" s="32">
        <v>4</v>
      </c>
      <c r="T6" s="32" t="s">
        <v>121</v>
      </c>
      <c r="U6" s="32">
        <v>65</v>
      </c>
      <c r="V6" s="30">
        <f>+U6/100*M6</f>
        <v>98.8</v>
      </c>
      <c r="W6" s="32">
        <v>25</v>
      </c>
      <c r="X6" s="30">
        <f>+V6-Y6</f>
        <v>74.099999999999994</v>
      </c>
      <c r="Y6" s="30">
        <f>+W6/100*V6</f>
        <v>24.7</v>
      </c>
      <c r="Z6" s="33"/>
      <c r="AA6" s="34">
        <f>+AB6+AC6</f>
        <v>0</v>
      </c>
      <c r="AB6" s="33"/>
      <c r="AC6" s="33"/>
      <c r="AD6" s="33"/>
      <c r="AE6" s="28"/>
      <c r="AI6" s="1">
        <v>0.33</v>
      </c>
    </row>
    <row r="7" spans="1:36" ht="13.5" x14ac:dyDescent="0.15">
      <c r="A7" s="28" t="s">
        <v>117</v>
      </c>
      <c r="B7" s="28">
        <v>20</v>
      </c>
      <c r="C7" s="28">
        <v>51</v>
      </c>
      <c r="D7" s="28">
        <v>84</v>
      </c>
      <c r="E7" s="29" t="s">
        <v>115</v>
      </c>
      <c r="F7" s="73">
        <v>3.59</v>
      </c>
      <c r="G7" s="30">
        <f t="shared" ref="G7:G61" si="0">ROUND(M7*1/L7,0)</f>
        <v>2004</v>
      </c>
      <c r="H7" s="30">
        <v>565</v>
      </c>
      <c r="I7" s="31">
        <v>0.93</v>
      </c>
      <c r="J7" s="28">
        <v>34</v>
      </c>
      <c r="K7" s="28" t="s">
        <v>117</v>
      </c>
      <c r="L7" s="74">
        <v>0.25</v>
      </c>
      <c r="M7" s="75">
        <v>501</v>
      </c>
      <c r="N7" s="76">
        <v>6</v>
      </c>
      <c r="O7" s="76">
        <v>1995</v>
      </c>
      <c r="P7" s="31"/>
      <c r="Q7" s="30"/>
      <c r="R7" s="31"/>
      <c r="S7" s="32">
        <v>4</v>
      </c>
      <c r="T7" s="32" t="s">
        <v>121</v>
      </c>
      <c r="U7" s="32">
        <v>65</v>
      </c>
      <c r="V7" s="30">
        <f>+U7/100*M7</f>
        <v>325.65000000000003</v>
      </c>
      <c r="W7" s="32">
        <v>25</v>
      </c>
      <c r="X7" s="30">
        <f t="shared" ref="X7:X61" si="1">+V7-Y7</f>
        <v>244.23750000000001</v>
      </c>
      <c r="Y7" s="30">
        <f t="shared" ref="Y7:Y61" si="2">+W7/100*V7</f>
        <v>81.412500000000009</v>
      </c>
      <c r="Z7" s="33"/>
      <c r="AA7" s="34">
        <f t="shared" ref="AA7:AA61" si="3">+AB7+AC7</f>
        <v>0</v>
      </c>
      <c r="AB7" s="33"/>
      <c r="AC7" s="33"/>
      <c r="AD7" s="33"/>
      <c r="AE7" s="28"/>
      <c r="AI7" s="1">
        <v>0.89</v>
      </c>
    </row>
    <row r="8" spans="1:36" ht="13.5" x14ac:dyDescent="0.15">
      <c r="A8" s="28" t="s">
        <v>117</v>
      </c>
      <c r="B8" s="28">
        <v>20</v>
      </c>
      <c r="C8" s="28">
        <v>52</v>
      </c>
      <c r="D8" s="28">
        <v>83</v>
      </c>
      <c r="E8" s="29" t="s">
        <v>115</v>
      </c>
      <c r="F8" s="73">
        <v>0.88</v>
      </c>
      <c r="G8" s="30">
        <f t="shared" si="0"/>
        <v>416</v>
      </c>
      <c r="H8" s="30">
        <v>118</v>
      </c>
      <c r="I8" s="31">
        <v>0.93</v>
      </c>
      <c r="J8" s="28">
        <v>34</v>
      </c>
      <c r="K8" s="28" t="s">
        <v>117</v>
      </c>
      <c r="L8" s="74">
        <v>0.25</v>
      </c>
      <c r="M8" s="75">
        <v>104</v>
      </c>
      <c r="N8" s="76">
        <v>3</v>
      </c>
      <c r="O8" s="76">
        <v>1995</v>
      </c>
      <c r="P8" s="31"/>
      <c r="Q8" s="30"/>
      <c r="R8" s="31"/>
      <c r="S8" s="32">
        <v>4</v>
      </c>
      <c r="T8" s="32" t="s">
        <v>121</v>
      </c>
      <c r="U8" s="32">
        <v>65</v>
      </c>
      <c r="V8" s="30">
        <f t="shared" ref="V8:V61" si="4">+U8/100*M8</f>
        <v>67.600000000000009</v>
      </c>
      <c r="W8" s="32">
        <v>25</v>
      </c>
      <c r="X8" s="30">
        <f t="shared" si="1"/>
        <v>50.7</v>
      </c>
      <c r="Y8" s="30">
        <f t="shared" si="2"/>
        <v>16.900000000000002</v>
      </c>
      <c r="Z8" s="33"/>
      <c r="AA8" s="34">
        <f t="shared" si="3"/>
        <v>0</v>
      </c>
      <c r="AB8" s="33"/>
      <c r="AC8" s="33"/>
      <c r="AD8" s="33"/>
      <c r="AE8" s="28"/>
      <c r="AI8" s="1">
        <v>0.88</v>
      </c>
    </row>
    <row r="9" spans="1:36" ht="13.5" x14ac:dyDescent="0.15">
      <c r="A9" s="28" t="s">
        <v>117</v>
      </c>
      <c r="B9" s="28">
        <v>20</v>
      </c>
      <c r="C9" s="28">
        <v>56</v>
      </c>
      <c r="D9" s="28">
        <v>60</v>
      </c>
      <c r="E9" s="29" t="s">
        <v>115</v>
      </c>
      <c r="F9" s="73">
        <v>9.15</v>
      </c>
      <c r="G9" s="30">
        <f t="shared" si="0"/>
        <v>3960</v>
      </c>
      <c r="H9" s="30">
        <f>ROUND(G9/I9,2)</f>
        <v>10153.85</v>
      </c>
      <c r="I9" s="31">
        <v>0.39</v>
      </c>
      <c r="J9" s="28">
        <v>24</v>
      </c>
      <c r="K9" s="28" t="s">
        <v>117</v>
      </c>
      <c r="L9" s="74">
        <v>0.25</v>
      </c>
      <c r="M9" s="75">
        <v>990</v>
      </c>
      <c r="N9" s="76">
        <v>4</v>
      </c>
      <c r="O9" s="76">
        <v>2006</v>
      </c>
      <c r="P9" s="31"/>
      <c r="Q9" s="30"/>
      <c r="R9" s="31"/>
      <c r="S9" s="32">
        <v>6</v>
      </c>
      <c r="T9" s="32" t="s">
        <v>121</v>
      </c>
      <c r="U9" s="32">
        <v>65</v>
      </c>
      <c r="V9" s="30">
        <f t="shared" si="4"/>
        <v>643.5</v>
      </c>
      <c r="W9" s="32">
        <v>25</v>
      </c>
      <c r="X9" s="30">
        <f t="shared" si="1"/>
        <v>482.625</v>
      </c>
      <c r="Y9" s="30">
        <f t="shared" si="2"/>
        <v>160.875</v>
      </c>
      <c r="Z9" s="33"/>
      <c r="AA9" s="34">
        <f t="shared" si="3"/>
        <v>0</v>
      </c>
      <c r="AB9" s="33"/>
      <c r="AC9" s="33"/>
      <c r="AD9" s="33"/>
      <c r="AE9" s="28"/>
      <c r="AI9" s="1" t="e">
        <v>#DIV/0!</v>
      </c>
    </row>
    <row r="10" spans="1:36" ht="13.5" x14ac:dyDescent="0.15">
      <c r="A10" s="28" t="s">
        <v>117</v>
      </c>
      <c r="B10" s="28">
        <v>20</v>
      </c>
      <c r="C10" s="28">
        <v>57</v>
      </c>
      <c r="D10" s="28">
        <v>59</v>
      </c>
      <c r="E10" s="29" t="s">
        <v>115</v>
      </c>
      <c r="F10" s="73">
        <v>15.83</v>
      </c>
      <c r="G10" s="30">
        <f t="shared" si="0"/>
        <v>6200</v>
      </c>
      <c r="H10" s="30">
        <v>900</v>
      </c>
      <c r="I10" s="31">
        <v>0.23</v>
      </c>
      <c r="J10" s="28">
        <v>20</v>
      </c>
      <c r="K10" s="28" t="s">
        <v>117</v>
      </c>
      <c r="L10" s="74">
        <v>0.25</v>
      </c>
      <c r="M10" s="75">
        <v>1550</v>
      </c>
      <c r="N10" s="76">
        <v>3</v>
      </c>
      <c r="O10" s="76">
        <v>2018</v>
      </c>
      <c r="P10" s="31"/>
      <c r="Q10" s="30"/>
      <c r="R10" s="31"/>
      <c r="S10" s="32">
        <v>6</v>
      </c>
      <c r="T10" s="32" t="s">
        <v>121</v>
      </c>
      <c r="U10" s="32">
        <v>65</v>
      </c>
      <c r="V10" s="30">
        <f t="shared" si="4"/>
        <v>1007.5</v>
      </c>
      <c r="W10" s="32">
        <v>25</v>
      </c>
      <c r="X10" s="30">
        <f t="shared" si="1"/>
        <v>755.625</v>
      </c>
      <c r="Y10" s="30">
        <f t="shared" si="2"/>
        <v>251.875</v>
      </c>
      <c r="Z10" s="33"/>
      <c r="AA10" s="34">
        <f t="shared" si="3"/>
        <v>0</v>
      </c>
      <c r="AB10" s="33"/>
      <c r="AC10" s="33"/>
      <c r="AD10" s="33"/>
      <c r="AE10" s="28"/>
      <c r="AI10" s="1">
        <v>0.78</v>
      </c>
    </row>
    <row r="11" spans="1:36" ht="13.5" x14ac:dyDescent="0.15">
      <c r="A11" s="28" t="s">
        <v>118</v>
      </c>
      <c r="B11" s="28">
        <v>20</v>
      </c>
      <c r="C11" s="28">
        <v>58</v>
      </c>
      <c r="D11" s="28">
        <v>59</v>
      </c>
      <c r="E11" s="29" t="s">
        <v>115</v>
      </c>
      <c r="F11" s="73">
        <v>4.99</v>
      </c>
      <c r="G11" s="30">
        <f>+M11</f>
        <v>1600</v>
      </c>
      <c r="H11" s="30">
        <v>2327</v>
      </c>
      <c r="I11" s="31">
        <v>0.67</v>
      </c>
      <c r="J11" s="28">
        <v>30</v>
      </c>
      <c r="K11" s="28" t="s">
        <v>118</v>
      </c>
      <c r="L11" s="74">
        <v>1</v>
      </c>
      <c r="M11" s="75">
        <v>1600</v>
      </c>
      <c r="N11" s="76">
        <v>2</v>
      </c>
      <c r="O11" s="76">
        <v>2006</v>
      </c>
      <c r="P11" s="31"/>
      <c r="Q11" s="30"/>
      <c r="R11" s="31"/>
      <c r="S11" s="32">
        <v>4</v>
      </c>
      <c r="T11" s="32" t="s">
        <v>120</v>
      </c>
      <c r="U11" s="32">
        <v>65</v>
      </c>
      <c r="V11" s="30">
        <f t="shared" si="4"/>
        <v>1040</v>
      </c>
      <c r="W11" s="32">
        <v>25</v>
      </c>
      <c r="X11" s="30">
        <f t="shared" si="1"/>
        <v>780</v>
      </c>
      <c r="Y11" s="30">
        <f t="shared" si="2"/>
        <v>260</v>
      </c>
      <c r="Z11" s="33"/>
      <c r="AA11" s="34">
        <f t="shared" si="3"/>
        <v>0</v>
      </c>
      <c r="AB11" s="33"/>
      <c r="AC11" s="33"/>
      <c r="AD11" s="33"/>
      <c r="AE11" s="28"/>
      <c r="AI11" s="1">
        <v>0.69</v>
      </c>
    </row>
    <row r="12" spans="1:36" ht="13.5" x14ac:dyDescent="0.15">
      <c r="A12" s="28" t="s">
        <v>117</v>
      </c>
      <c r="B12" s="28">
        <v>20</v>
      </c>
      <c r="C12" s="28">
        <v>60</v>
      </c>
      <c r="D12" s="28">
        <v>55</v>
      </c>
      <c r="E12" s="29" t="s">
        <v>116</v>
      </c>
      <c r="F12" s="73">
        <v>3.76</v>
      </c>
      <c r="G12" s="30">
        <f t="shared" si="0"/>
        <v>1200</v>
      </c>
      <c r="H12" s="30">
        <f t="shared" ref="H12:H16" si="5">ROUND(G12/I12,2)</f>
        <v>5454.55</v>
      </c>
      <c r="I12" s="31">
        <v>0.22</v>
      </c>
      <c r="J12" s="28">
        <v>20</v>
      </c>
      <c r="K12" s="28" t="s">
        <v>117</v>
      </c>
      <c r="L12" s="74">
        <v>0.25</v>
      </c>
      <c r="M12" s="75">
        <v>300</v>
      </c>
      <c r="N12" s="76"/>
      <c r="O12" s="76"/>
      <c r="P12" s="31"/>
      <c r="Q12" s="30"/>
      <c r="R12" s="31"/>
      <c r="S12" s="32">
        <v>6</v>
      </c>
      <c r="T12" s="32" t="s">
        <v>121</v>
      </c>
      <c r="U12" s="32">
        <v>65</v>
      </c>
      <c r="V12" s="30">
        <f t="shared" si="4"/>
        <v>195</v>
      </c>
      <c r="W12" s="32">
        <v>25</v>
      </c>
      <c r="X12" s="30">
        <f t="shared" si="1"/>
        <v>146.25</v>
      </c>
      <c r="Y12" s="30">
        <f t="shared" si="2"/>
        <v>48.75</v>
      </c>
      <c r="Z12" s="33"/>
      <c r="AA12" s="34">
        <f t="shared" si="3"/>
        <v>0</v>
      </c>
      <c r="AB12" s="33"/>
      <c r="AC12" s="33"/>
      <c r="AD12" s="33"/>
      <c r="AE12" s="28"/>
      <c r="AI12" s="1" t="e">
        <v>#DIV/0!</v>
      </c>
    </row>
    <row r="13" spans="1:36" ht="13.5" x14ac:dyDescent="0.15">
      <c r="A13" s="28" t="s">
        <v>117</v>
      </c>
      <c r="B13" s="28">
        <v>20</v>
      </c>
      <c r="C13" s="28">
        <v>61</v>
      </c>
      <c r="D13" s="28">
        <v>57</v>
      </c>
      <c r="E13" s="29" t="s">
        <v>115</v>
      </c>
      <c r="F13" s="73">
        <v>0.64</v>
      </c>
      <c r="G13" s="30">
        <f t="shared" si="0"/>
        <v>200</v>
      </c>
      <c r="H13" s="30">
        <f t="shared" si="5"/>
        <v>869.57</v>
      </c>
      <c r="I13" s="31">
        <v>0.23</v>
      </c>
      <c r="J13" s="28">
        <v>20</v>
      </c>
      <c r="K13" s="28" t="s">
        <v>117</v>
      </c>
      <c r="L13" s="74">
        <v>0.25</v>
      </c>
      <c r="M13" s="75">
        <v>50</v>
      </c>
      <c r="N13" s="76">
        <v>1</v>
      </c>
      <c r="O13" s="76">
        <v>2009</v>
      </c>
      <c r="P13" s="31"/>
      <c r="Q13" s="30"/>
      <c r="R13" s="31"/>
      <c r="S13" s="32">
        <v>6</v>
      </c>
      <c r="T13" s="32" t="s">
        <v>121</v>
      </c>
      <c r="U13" s="32">
        <v>65</v>
      </c>
      <c r="V13" s="30">
        <f t="shared" si="4"/>
        <v>32.5</v>
      </c>
      <c r="W13" s="32">
        <v>25</v>
      </c>
      <c r="X13" s="30">
        <f t="shared" si="1"/>
        <v>24.375</v>
      </c>
      <c r="Y13" s="30">
        <f t="shared" si="2"/>
        <v>8.125</v>
      </c>
      <c r="Z13" s="33"/>
      <c r="AA13" s="34">
        <f t="shared" si="3"/>
        <v>0</v>
      </c>
      <c r="AB13" s="33"/>
      <c r="AC13" s="33"/>
      <c r="AD13" s="33"/>
      <c r="AE13" s="28"/>
      <c r="AI13" s="1" t="e">
        <v>#DIV/0!</v>
      </c>
    </row>
    <row r="14" spans="1:36" ht="13.5" x14ac:dyDescent="0.15">
      <c r="A14" s="28" t="s">
        <v>117</v>
      </c>
      <c r="B14" s="28">
        <v>21</v>
      </c>
      <c r="C14" s="28">
        <v>58</v>
      </c>
      <c r="D14" s="28">
        <v>82</v>
      </c>
      <c r="E14" s="29" t="s">
        <v>115</v>
      </c>
      <c r="F14" s="73">
        <v>5.71</v>
      </c>
      <c r="G14" s="30">
        <f t="shared" si="0"/>
        <v>1840</v>
      </c>
      <c r="H14" s="30">
        <f t="shared" si="5"/>
        <v>2746.27</v>
      </c>
      <c r="I14" s="31">
        <v>0.67</v>
      </c>
      <c r="J14" s="28">
        <v>30</v>
      </c>
      <c r="K14" s="28" t="s">
        <v>117</v>
      </c>
      <c r="L14" s="74">
        <v>0.25</v>
      </c>
      <c r="M14" s="75">
        <v>460</v>
      </c>
      <c r="N14" s="76">
        <v>5</v>
      </c>
      <c r="O14" s="76">
        <v>2011</v>
      </c>
      <c r="P14" s="31"/>
      <c r="Q14" s="30"/>
      <c r="R14" s="31"/>
      <c r="S14" s="32">
        <v>6</v>
      </c>
      <c r="T14" s="32" t="s">
        <v>121</v>
      </c>
      <c r="U14" s="32">
        <v>65</v>
      </c>
      <c r="V14" s="30">
        <f t="shared" si="4"/>
        <v>299</v>
      </c>
      <c r="W14" s="32">
        <v>25</v>
      </c>
      <c r="X14" s="30">
        <f t="shared" si="1"/>
        <v>224.25</v>
      </c>
      <c r="Y14" s="30">
        <f t="shared" si="2"/>
        <v>74.75</v>
      </c>
      <c r="Z14" s="33"/>
      <c r="AA14" s="34">
        <f t="shared" si="3"/>
        <v>0</v>
      </c>
      <c r="AB14" s="33"/>
      <c r="AC14" s="33"/>
      <c r="AD14" s="33"/>
      <c r="AE14" s="28"/>
      <c r="AI14" s="1" t="e">
        <v>#DIV/0!</v>
      </c>
    </row>
    <row r="15" spans="1:36" ht="13.5" x14ac:dyDescent="0.15">
      <c r="A15" s="28" t="s">
        <v>117</v>
      </c>
      <c r="B15" s="28">
        <v>21</v>
      </c>
      <c r="C15" s="28">
        <v>60</v>
      </c>
      <c r="D15" s="28">
        <v>80</v>
      </c>
      <c r="E15" s="29" t="s">
        <v>116</v>
      </c>
      <c r="F15" s="73">
        <v>13.18</v>
      </c>
      <c r="G15" s="30">
        <f t="shared" si="0"/>
        <v>4760</v>
      </c>
      <c r="H15" s="30">
        <f t="shared" si="5"/>
        <v>12205.13</v>
      </c>
      <c r="I15" s="31">
        <v>0.39</v>
      </c>
      <c r="J15" s="28">
        <v>24</v>
      </c>
      <c r="K15" s="28" t="s">
        <v>117</v>
      </c>
      <c r="L15" s="74">
        <v>0.25</v>
      </c>
      <c r="M15" s="75">
        <v>1190</v>
      </c>
      <c r="N15" s="76">
        <v>5</v>
      </c>
      <c r="O15" s="76">
        <v>2013</v>
      </c>
      <c r="P15" s="31"/>
      <c r="Q15" s="30"/>
      <c r="R15" s="31"/>
      <c r="S15" s="32">
        <v>6</v>
      </c>
      <c r="T15" s="32" t="s">
        <v>121</v>
      </c>
      <c r="U15" s="32">
        <v>65</v>
      </c>
      <c r="V15" s="30">
        <f t="shared" si="4"/>
        <v>773.5</v>
      </c>
      <c r="W15" s="32">
        <v>25</v>
      </c>
      <c r="X15" s="30">
        <f t="shared" si="1"/>
        <v>580.125</v>
      </c>
      <c r="Y15" s="30">
        <f t="shared" si="2"/>
        <v>193.375</v>
      </c>
      <c r="Z15" s="33"/>
      <c r="AA15" s="34">
        <f t="shared" si="3"/>
        <v>0</v>
      </c>
      <c r="AB15" s="33"/>
      <c r="AC15" s="33"/>
      <c r="AD15" s="33"/>
      <c r="AE15" s="28"/>
      <c r="AI15" s="1" t="e">
        <v>#DIV/0!</v>
      </c>
    </row>
    <row r="16" spans="1:36" ht="13.5" x14ac:dyDescent="0.15">
      <c r="A16" s="28" t="s">
        <v>117</v>
      </c>
      <c r="B16" s="28">
        <v>21</v>
      </c>
      <c r="C16" s="28">
        <v>70</v>
      </c>
      <c r="D16" s="28">
        <v>44</v>
      </c>
      <c r="E16" s="29" t="s">
        <v>116</v>
      </c>
      <c r="F16" s="73">
        <v>8.99</v>
      </c>
      <c r="G16" s="30">
        <f t="shared" si="0"/>
        <v>2880</v>
      </c>
      <c r="H16" s="30">
        <f t="shared" si="5"/>
        <v>13090.91</v>
      </c>
      <c r="I16" s="31">
        <v>0.22</v>
      </c>
      <c r="J16" s="28">
        <v>20</v>
      </c>
      <c r="K16" s="28" t="s">
        <v>117</v>
      </c>
      <c r="L16" s="74">
        <v>0.25</v>
      </c>
      <c r="M16" s="75">
        <v>720</v>
      </c>
      <c r="N16" s="76">
        <v>1</v>
      </c>
      <c r="O16" s="76">
        <v>2004</v>
      </c>
      <c r="P16" s="31"/>
      <c r="Q16" s="30"/>
      <c r="R16" s="31"/>
      <c r="S16" s="32">
        <v>6</v>
      </c>
      <c r="T16" s="32" t="s">
        <v>121</v>
      </c>
      <c r="U16" s="32">
        <v>65</v>
      </c>
      <c r="V16" s="30">
        <f t="shared" si="4"/>
        <v>468</v>
      </c>
      <c r="W16" s="32">
        <v>25</v>
      </c>
      <c r="X16" s="30">
        <f t="shared" si="1"/>
        <v>351</v>
      </c>
      <c r="Y16" s="30">
        <f t="shared" si="2"/>
        <v>117</v>
      </c>
      <c r="Z16" s="33"/>
      <c r="AA16" s="34">
        <f t="shared" si="3"/>
        <v>0</v>
      </c>
      <c r="AB16" s="33"/>
      <c r="AC16" s="33"/>
      <c r="AD16" s="33"/>
      <c r="AE16" s="28"/>
      <c r="AI16" s="1" t="e">
        <v>#DIV/0!</v>
      </c>
    </row>
    <row r="17" spans="1:35" ht="13.5" x14ac:dyDescent="0.15">
      <c r="A17" s="28" t="s">
        <v>117</v>
      </c>
      <c r="B17" s="28">
        <v>22</v>
      </c>
      <c r="C17" s="28">
        <v>51</v>
      </c>
      <c r="D17" s="28">
        <v>47</v>
      </c>
      <c r="E17" s="29" t="s">
        <v>115</v>
      </c>
      <c r="F17" s="73">
        <v>9.9600000000000009</v>
      </c>
      <c r="G17" s="30">
        <f t="shared" si="0"/>
        <v>3580</v>
      </c>
      <c r="H17" s="30">
        <v>1743</v>
      </c>
      <c r="I17" s="31">
        <v>0.46</v>
      </c>
      <c r="J17" s="28">
        <v>26</v>
      </c>
      <c r="K17" s="28" t="s">
        <v>117</v>
      </c>
      <c r="L17" s="74">
        <v>0.25</v>
      </c>
      <c r="M17" s="75">
        <v>895</v>
      </c>
      <c r="N17" s="76">
        <v>2</v>
      </c>
      <c r="O17" s="76">
        <v>2014</v>
      </c>
      <c r="P17" s="31"/>
      <c r="Q17" s="30"/>
      <c r="R17" s="31"/>
      <c r="S17" s="32">
        <v>4</v>
      </c>
      <c r="T17" s="32" t="s">
        <v>121</v>
      </c>
      <c r="U17" s="32">
        <v>65</v>
      </c>
      <c r="V17" s="30">
        <f t="shared" si="4"/>
        <v>581.75</v>
      </c>
      <c r="W17" s="32">
        <v>25</v>
      </c>
      <c r="X17" s="30">
        <f t="shared" si="1"/>
        <v>436.3125</v>
      </c>
      <c r="Y17" s="30">
        <f t="shared" si="2"/>
        <v>145.4375</v>
      </c>
      <c r="Z17" s="33"/>
      <c r="AA17" s="34">
        <f t="shared" si="3"/>
        <v>0</v>
      </c>
      <c r="AB17" s="33"/>
      <c r="AC17" s="33"/>
      <c r="AD17" s="33"/>
      <c r="AE17" s="28"/>
      <c r="AI17" s="1">
        <v>0.51</v>
      </c>
    </row>
    <row r="18" spans="1:35" ht="13.5" x14ac:dyDescent="0.15">
      <c r="A18" s="28" t="s">
        <v>117</v>
      </c>
      <c r="B18" s="28">
        <v>22</v>
      </c>
      <c r="C18" s="28">
        <v>52</v>
      </c>
      <c r="D18" s="28">
        <v>47</v>
      </c>
      <c r="E18" s="29" t="s">
        <v>115</v>
      </c>
      <c r="F18" s="73">
        <v>6.41</v>
      </c>
      <c r="G18" s="30">
        <f t="shared" si="0"/>
        <v>2328</v>
      </c>
      <c r="H18" s="30">
        <v>1662</v>
      </c>
      <c r="I18" s="31">
        <v>0.46</v>
      </c>
      <c r="J18" s="28">
        <v>22</v>
      </c>
      <c r="K18" s="28" t="s">
        <v>117</v>
      </c>
      <c r="L18" s="74">
        <v>0.25</v>
      </c>
      <c r="M18" s="75">
        <v>582</v>
      </c>
      <c r="N18" s="76">
        <v>2</v>
      </c>
      <c r="O18" s="76">
        <v>2014</v>
      </c>
      <c r="P18" s="31"/>
      <c r="Q18" s="30"/>
      <c r="R18" s="31"/>
      <c r="S18" s="32">
        <v>4</v>
      </c>
      <c r="T18" s="32" t="s">
        <v>121</v>
      </c>
      <c r="U18" s="32">
        <v>65</v>
      </c>
      <c r="V18" s="30">
        <f t="shared" si="4"/>
        <v>378.3</v>
      </c>
      <c r="W18" s="32">
        <v>25</v>
      </c>
      <c r="X18" s="30">
        <f t="shared" si="1"/>
        <v>283.72500000000002</v>
      </c>
      <c r="Y18" s="30">
        <f t="shared" si="2"/>
        <v>94.575000000000003</v>
      </c>
      <c r="Z18" s="33"/>
      <c r="AA18" s="34">
        <f t="shared" si="3"/>
        <v>0</v>
      </c>
      <c r="AB18" s="33"/>
      <c r="AC18" s="33"/>
      <c r="AD18" s="33"/>
      <c r="AE18" s="28"/>
      <c r="AI18" s="1">
        <v>0.35</v>
      </c>
    </row>
    <row r="19" spans="1:35" ht="13.5" x14ac:dyDescent="0.15">
      <c r="A19" s="28" t="s">
        <v>118</v>
      </c>
      <c r="B19" s="28">
        <v>23</v>
      </c>
      <c r="C19" s="28">
        <v>51</v>
      </c>
      <c r="D19" s="28">
        <v>62</v>
      </c>
      <c r="E19" s="29" t="s">
        <v>115</v>
      </c>
      <c r="F19" s="73">
        <v>2.12</v>
      </c>
      <c r="G19" s="30">
        <f>+M19</f>
        <v>694</v>
      </c>
      <c r="H19" s="30">
        <v>1605</v>
      </c>
      <c r="I19" s="31">
        <v>0.39</v>
      </c>
      <c r="J19" s="28">
        <v>24</v>
      </c>
      <c r="K19" s="28" t="s">
        <v>118</v>
      </c>
      <c r="L19" s="74">
        <v>1</v>
      </c>
      <c r="M19" s="75">
        <v>694</v>
      </c>
      <c r="N19" s="76">
        <v>4</v>
      </c>
      <c r="O19" s="76">
        <v>2014</v>
      </c>
      <c r="P19" s="31"/>
      <c r="Q19" s="30"/>
      <c r="R19" s="31"/>
      <c r="S19" s="32">
        <v>4</v>
      </c>
      <c r="T19" s="32" t="s">
        <v>120</v>
      </c>
      <c r="U19" s="32">
        <v>65</v>
      </c>
      <c r="V19" s="30">
        <f t="shared" si="4"/>
        <v>451.1</v>
      </c>
      <c r="W19" s="32">
        <v>25</v>
      </c>
      <c r="X19" s="30">
        <f t="shared" si="1"/>
        <v>338.32500000000005</v>
      </c>
      <c r="Y19" s="30">
        <f t="shared" si="2"/>
        <v>112.77500000000001</v>
      </c>
      <c r="Z19" s="33"/>
      <c r="AA19" s="34">
        <f t="shared" si="3"/>
        <v>0</v>
      </c>
      <c r="AB19" s="33"/>
      <c r="AC19" s="33"/>
      <c r="AD19" s="33"/>
      <c r="AE19" s="28"/>
      <c r="AI19" s="1">
        <v>0.43</v>
      </c>
    </row>
    <row r="20" spans="1:35" ht="13.5" x14ac:dyDescent="0.15">
      <c r="A20" s="28" t="s">
        <v>117</v>
      </c>
      <c r="B20" s="28">
        <v>23</v>
      </c>
      <c r="C20" s="28">
        <v>51</v>
      </c>
      <c r="D20" s="28">
        <v>62</v>
      </c>
      <c r="E20" s="29" t="s">
        <v>115</v>
      </c>
      <c r="F20" s="73">
        <v>10.63</v>
      </c>
      <c r="G20" s="30">
        <f t="shared" si="0"/>
        <v>3928</v>
      </c>
      <c r="H20" s="30">
        <v>1583</v>
      </c>
      <c r="I20" s="31">
        <v>0.56000000000000005</v>
      </c>
      <c r="J20" s="28">
        <v>28</v>
      </c>
      <c r="K20" s="28" t="s">
        <v>117</v>
      </c>
      <c r="L20" s="74">
        <v>0.25</v>
      </c>
      <c r="M20" s="75">
        <v>982</v>
      </c>
      <c r="N20" s="76"/>
      <c r="O20" s="76"/>
      <c r="P20" s="31"/>
      <c r="Q20" s="30"/>
      <c r="R20" s="31"/>
      <c r="S20" s="32">
        <v>4</v>
      </c>
      <c r="T20" s="32" t="s">
        <v>121</v>
      </c>
      <c r="U20" s="32">
        <v>65</v>
      </c>
      <c r="V20" s="30">
        <f t="shared" si="4"/>
        <v>638.30000000000007</v>
      </c>
      <c r="W20" s="32">
        <v>25</v>
      </c>
      <c r="X20" s="30">
        <f t="shared" si="1"/>
        <v>478.72500000000002</v>
      </c>
      <c r="Y20" s="30">
        <f t="shared" si="2"/>
        <v>159.57500000000002</v>
      </c>
      <c r="Z20" s="33"/>
      <c r="AA20" s="34">
        <f t="shared" si="3"/>
        <v>0</v>
      </c>
      <c r="AB20" s="33"/>
      <c r="AC20" s="33"/>
      <c r="AD20" s="33"/>
      <c r="AE20" s="28"/>
      <c r="AI20" s="1">
        <v>0.62</v>
      </c>
    </row>
    <row r="21" spans="1:35" s="88" customFormat="1" ht="13.5" x14ac:dyDescent="0.15">
      <c r="A21" s="80" t="s">
        <v>117</v>
      </c>
      <c r="B21" s="80">
        <v>23</v>
      </c>
      <c r="C21" s="80">
        <v>54</v>
      </c>
      <c r="D21" s="80">
        <v>59</v>
      </c>
      <c r="E21" s="81" t="s">
        <v>115</v>
      </c>
      <c r="F21" s="82">
        <v>12.05</v>
      </c>
      <c r="G21" s="83">
        <f t="shared" si="0"/>
        <v>6376</v>
      </c>
      <c r="H21" s="83">
        <v>2823</v>
      </c>
      <c r="I21" s="84">
        <f>ROUND(M21/H21,2)</f>
        <v>0.56000000000000005</v>
      </c>
      <c r="J21" s="80">
        <v>28</v>
      </c>
      <c r="K21" s="80" t="s">
        <v>117</v>
      </c>
      <c r="L21" s="85">
        <v>0.25</v>
      </c>
      <c r="M21" s="86">
        <v>1594</v>
      </c>
      <c r="N21" s="87">
        <v>1</v>
      </c>
      <c r="O21" s="87">
        <v>2014</v>
      </c>
      <c r="P21" s="84"/>
      <c r="Q21" s="83"/>
      <c r="R21" s="84"/>
      <c r="S21" s="80">
        <v>4</v>
      </c>
      <c r="T21" s="80" t="s">
        <v>121</v>
      </c>
      <c r="U21" s="80">
        <v>65</v>
      </c>
      <c r="V21" s="83">
        <f t="shared" si="4"/>
        <v>1036.1000000000001</v>
      </c>
      <c r="W21" s="80">
        <v>25</v>
      </c>
      <c r="X21" s="83">
        <f t="shared" si="1"/>
        <v>777.07500000000005</v>
      </c>
      <c r="Y21" s="83">
        <f t="shared" si="2"/>
        <v>259.02500000000003</v>
      </c>
      <c r="Z21" s="83"/>
      <c r="AA21" s="83">
        <f t="shared" si="3"/>
        <v>0</v>
      </c>
      <c r="AB21" s="83"/>
      <c r="AC21" s="83"/>
      <c r="AD21" s="83"/>
      <c r="AE21" s="80"/>
      <c r="AI21" s="88" t="e">
        <v>#DIV/0!</v>
      </c>
    </row>
    <row r="22" spans="1:35" ht="13.5" x14ac:dyDescent="0.15">
      <c r="A22" s="28" t="s">
        <v>117</v>
      </c>
      <c r="B22" s="28">
        <v>23</v>
      </c>
      <c r="C22" s="28">
        <v>56</v>
      </c>
      <c r="D22" s="28">
        <v>58</v>
      </c>
      <c r="E22" s="29" t="s">
        <v>115</v>
      </c>
      <c r="F22" s="73">
        <v>9.9600000000000009</v>
      </c>
      <c r="G22" s="30">
        <f t="shared" si="0"/>
        <v>3212</v>
      </c>
      <c r="H22" s="30">
        <v>1538</v>
      </c>
      <c r="I22" s="31">
        <v>0.46</v>
      </c>
      <c r="J22" s="28">
        <v>26</v>
      </c>
      <c r="K22" s="28" t="s">
        <v>117</v>
      </c>
      <c r="L22" s="74">
        <v>0.25</v>
      </c>
      <c r="M22" s="75">
        <v>803</v>
      </c>
      <c r="N22" s="76">
        <v>2</v>
      </c>
      <c r="O22" s="76">
        <v>2014</v>
      </c>
      <c r="P22" s="31"/>
      <c r="Q22" s="30"/>
      <c r="R22" s="31"/>
      <c r="S22" s="32">
        <v>4</v>
      </c>
      <c r="T22" s="32" t="s">
        <v>121</v>
      </c>
      <c r="U22" s="32">
        <v>65</v>
      </c>
      <c r="V22" s="30">
        <f t="shared" si="4"/>
        <v>521.95000000000005</v>
      </c>
      <c r="W22" s="32">
        <v>25</v>
      </c>
      <c r="X22" s="30">
        <f t="shared" si="1"/>
        <v>391.46250000000003</v>
      </c>
      <c r="Y22" s="30">
        <f t="shared" si="2"/>
        <v>130.48750000000001</v>
      </c>
      <c r="Z22" s="33"/>
      <c r="AA22" s="34">
        <f t="shared" si="3"/>
        <v>0</v>
      </c>
      <c r="AB22" s="33"/>
      <c r="AC22" s="33"/>
      <c r="AD22" s="33"/>
      <c r="AE22" s="28"/>
      <c r="AI22" s="1">
        <v>0.52</v>
      </c>
    </row>
    <row r="23" spans="1:35" ht="13.5" x14ac:dyDescent="0.15">
      <c r="A23" s="28" t="s">
        <v>119</v>
      </c>
      <c r="B23" s="28">
        <v>24</v>
      </c>
      <c r="C23" s="28">
        <v>31</v>
      </c>
      <c r="D23" s="28">
        <v>48</v>
      </c>
      <c r="E23" s="29" t="s">
        <v>115</v>
      </c>
      <c r="F23" s="73">
        <v>5.3</v>
      </c>
      <c r="G23" s="30">
        <f t="shared" si="0"/>
        <v>1800</v>
      </c>
      <c r="H23" s="30">
        <f t="shared" ref="H23:H44" si="6">ROUND(G23/I23,2)</f>
        <v>3913.04</v>
      </c>
      <c r="I23" s="31">
        <v>0.46</v>
      </c>
      <c r="J23" s="28">
        <v>26</v>
      </c>
      <c r="K23" s="28" t="s">
        <v>119</v>
      </c>
      <c r="L23" s="74">
        <v>0.25</v>
      </c>
      <c r="M23" s="75">
        <v>450</v>
      </c>
      <c r="N23" s="76">
        <v>1</v>
      </c>
      <c r="O23" s="76">
        <v>1996</v>
      </c>
      <c r="P23" s="31"/>
      <c r="Q23" s="30"/>
      <c r="R23" s="31"/>
      <c r="S23" s="32">
        <v>6</v>
      </c>
      <c r="T23" s="32" t="s">
        <v>121</v>
      </c>
      <c r="U23" s="32">
        <v>65</v>
      </c>
      <c r="V23" s="30">
        <f t="shared" si="4"/>
        <v>292.5</v>
      </c>
      <c r="W23" s="32">
        <v>25</v>
      </c>
      <c r="X23" s="30">
        <f t="shared" si="1"/>
        <v>219.375</v>
      </c>
      <c r="Y23" s="30">
        <f t="shared" si="2"/>
        <v>73.125</v>
      </c>
      <c r="Z23" s="33"/>
      <c r="AA23" s="34">
        <f t="shared" si="3"/>
        <v>0</v>
      </c>
      <c r="AB23" s="33"/>
      <c r="AC23" s="33"/>
      <c r="AD23" s="33"/>
      <c r="AE23" s="28"/>
      <c r="AI23" s="1" t="e">
        <v>#DIV/0!</v>
      </c>
    </row>
    <row r="24" spans="1:35" ht="13.5" x14ac:dyDescent="0.15">
      <c r="A24" s="28" t="s">
        <v>117</v>
      </c>
      <c r="B24" s="28">
        <v>24</v>
      </c>
      <c r="C24" s="28">
        <v>56</v>
      </c>
      <c r="D24" s="28">
        <v>48</v>
      </c>
      <c r="E24" s="29" t="s">
        <v>115</v>
      </c>
      <c r="F24" s="73">
        <v>11.39</v>
      </c>
      <c r="G24" s="30">
        <f t="shared" si="0"/>
        <v>3880</v>
      </c>
      <c r="H24" s="30">
        <f t="shared" si="6"/>
        <v>8434.7800000000007</v>
      </c>
      <c r="I24" s="31">
        <v>0.46</v>
      </c>
      <c r="J24" s="28">
        <v>26</v>
      </c>
      <c r="K24" s="28" t="s">
        <v>117</v>
      </c>
      <c r="L24" s="74">
        <v>0.25</v>
      </c>
      <c r="M24" s="75">
        <v>970</v>
      </c>
      <c r="N24" s="76">
        <v>2</v>
      </c>
      <c r="O24" s="76">
        <v>2018</v>
      </c>
      <c r="P24" s="31"/>
      <c r="Q24" s="30"/>
      <c r="R24" s="31"/>
      <c r="S24" s="32">
        <v>6</v>
      </c>
      <c r="T24" s="32" t="s">
        <v>121</v>
      </c>
      <c r="U24" s="32">
        <v>65</v>
      </c>
      <c r="V24" s="30">
        <f t="shared" si="4"/>
        <v>630.5</v>
      </c>
      <c r="W24" s="32">
        <v>25</v>
      </c>
      <c r="X24" s="30">
        <f t="shared" si="1"/>
        <v>472.875</v>
      </c>
      <c r="Y24" s="30">
        <f t="shared" si="2"/>
        <v>157.625</v>
      </c>
      <c r="Z24" s="33"/>
      <c r="AA24" s="34">
        <f t="shared" si="3"/>
        <v>0</v>
      </c>
      <c r="AB24" s="33"/>
      <c r="AC24" s="33"/>
      <c r="AD24" s="33"/>
      <c r="AE24" s="28"/>
      <c r="AI24" s="1" t="e">
        <v>#DIV/0!</v>
      </c>
    </row>
    <row r="25" spans="1:35" ht="13.5" x14ac:dyDescent="0.15">
      <c r="A25" s="28" t="s">
        <v>117</v>
      </c>
      <c r="B25" s="28">
        <v>24</v>
      </c>
      <c r="C25" s="28">
        <v>57</v>
      </c>
      <c r="D25" s="28">
        <v>47</v>
      </c>
      <c r="E25" s="29" t="s">
        <v>115</v>
      </c>
      <c r="F25" s="73">
        <v>16.809999999999999</v>
      </c>
      <c r="G25" s="30">
        <f t="shared" si="0"/>
        <v>6000</v>
      </c>
      <c r="H25" s="30">
        <f t="shared" si="6"/>
        <v>13043.48</v>
      </c>
      <c r="I25" s="31">
        <v>0.46</v>
      </c>
      <c r="J25" s="28">
        <v>26</v>
      </c>
      <c r="K25" s="28" t="s">
        <v>117</v>
      </c>
      <c r="L25" s="74">
        <v>0.25</v>
      </c>
      <c r="M25" s="75">
        <v>1500</v>
      </c>
      <c r="N25" s="76">
        <v>3</v>
      </c>
      <c r="O25" s="76">
        <v>2018</v>
      </c>
      <c r="P25" s="31"/>
      <c r="Q25" s="30"/>
      <c r="R25" s="31"/>
      <c r="S25" s="32">
        <v>6</v>
      </c>
      <c r="T25" s="32" t="s">
        <v>121</v>
      </c>
      <c r="U25" s="32">
        <v>65</v>
      </c>
      <c r="V25" s="30">
        <f t="shared" si="4"/>
        <v>975</v>
      </c>
      <c r="W25" s="32">
        <v>25</v>
      </c>
      <c r="X25" s="30">
        <f t="shared" si="1"/>
        <v>731.25</v>
      </c>
      <c r="Y25" s="30">
        <f t="shared" si="2"/>
        <v>243.75</v>
      </c>
      <c r="Z25" s="33"/>
      <c r="AA25" s="34">
        <f t="shared" si="3"/>
        <v>0</v>
      </c>
      <c r="AB25" s="33"/>
      <c r="AC25" s="33"/>
      <c r="AD25" s="33"/>
      <c r="AE25" s="28"/>
      <c r="AI25" s="1" t="e">
        <v>#DIV/0!</v>
      </c>
    </row>
    <row r="26" spans="1:35" ht="13.5" x14ac:dyDescent="0.15">
      <c r="A26" s="28" t="s">
        <v>118</v>
      </c>
      <c r="B26" s="28">
        <v>36</v>
      </c>
      <c r="C26" s="28">
        <v>51</v>
      </c>
      <c r="D26" s="28">
        <v>62</v>
      </c>
      <c r="E26" s="29" t="s">
        <v>115</v>
      </c>
      <c r="F26" s="73">
        <v>9.5500000000000007</v>
      </c>
      <c r="G26" s="30">
        <f>+M26</f>
        <v>2800</v>
      </c>
      <c r="H26" s="30">
        <f t="shared" si="6"/>
        <v>6086.96</v>
      </c>
      <c r="I26" s="31">
        <v>0.46</v>
      </c>
      <c r="J26" s="28">
        <v>26</v>
      </c>
      <c r="K26" s="28" t="s">
        <v>118</v>
      </c>
      <c r="L26" s="74">
        <v>1</v>
      </c>
      <c r="M26" s="75">
        <v>2800</v>
      </c>
      <c r="N26" s="76">
        <v>3</v>
      </c>
      <c r="O26" s="76">
        <v>2021</v>
      </c>
      <c r="P26" s="31"/>
      <c r="Q26" s="30"/>
      <c r="R26" s="31"/>
      <c r="S26" s="32">
        <v>8</v>
      </c>
      <c r="T26" s="32" t="s">
        <v>120</v>
      </c>
      <c r="U26" s="32">
        <v>65</v>
      </c>
      <c r="V26" s="30">
        <f t="shared" si="4"/>
        <v>1820</v>
      </c>
      <c r="W26" s="32">
        <v>25</v>
      </c>
      <c r="X26" s="30">
        <f t="shared" si="1"/>
        <v>1365</v>
      </c>
      <c r="Y26" s="30">
        <f t="shared" si="2"/>
        <v>455</v>
      </c>
      <c r="Z26" s="33"/>
      <c r="AA26" s="34">
        <f t="shared" si="3"/>
        <v>0</v>
      </c>
      <c r="AB26" s="33"/>
      <c r="AC26" s="33"/>
      <c r="AD26" s="33"/>
      <c r="AE26" s="28"/>
      <c r="AI26" s="1" t="e">
        <v>#DIV/0!</v>
      </c>
    </row>
    <row r="27" spans="1:35" ht="13.5" x14ac:dyDescent="0.15">
      <c r="A27" s="28" t="s">
        <v>117</v>
      </c>
      <c r="B27" s="28">
        <v>36</v>
      </c>
      <c r="C27" s="28">
        <v>51</v>
      </c>
      <c r="D27" s="28">
        <v>62</v>
      </c>
      <c r="E27" s="29" t="s">
        <v>115</v>
      </c>
      <c r="F27" s="73">
        <v>20.9</v>
      </c>
      <c r="G27" s="30">
        <f t="shared" si="0"/>
        <v>6400</v>
      </c>
      <c r="H27" s="30">
        <f t="shared" si="6"/>
        <v>13913.04</v>
      </c>
      <c r="I27" s="31">
        <v>0.46</v>
      </c>
      <c r="J27" s="28">
        <v>26</v>
      </c>
      <c r="K27" s="28" t="s">
        <v>117</v>
      </c>
      <c r="L27" s="74">
        <v>0.25</v>
      </c>
      <c r="M27" s="75">
        <v>1600</v>
      </c>
      <c r="N27" s="76"/>
      <c r="O27" s="76"/>
      <c r="P27" s="31"/>
      <c r="Q27" s="30"/>
      <c r="R27" s="31"/>
      <c r="S27" s="32">
        <v>8</v>
      </c>
      <c r="T27" s="32" t="s">
        <v>121</v>
      </c>
      <c r="U27" s="32">
        <v>65</v>
      </c>
      <c r="V27" s="30">
        <f t="shared" si="4"/>
        <v>1040</v>
      </c>
      <c r="W27" s="32">
        <v>25</v>
      </c>
      <c r="X27" s="30">
        <f t="shared" si="1"/>
        <v>780</v>
      </c>
      <c r="Y27" s="30">
        <f t="shared" si="2"/>
        <v>260</v>
      </c>
      <c r="Z27" s="33"/>
      <c r="AA27" s="34">
        <f t="shared" si="3"/>
        <v>0</v>
      </c>
      <c r="AB27" s="33"/>
      <c r="AC27" s="33"/>
      <c r="AD27" s="33"/>
      <c r="AE27" s="28"/>
      <c r="AI27" s="1" t="e">
        <v>#DIV/0!</v>
      </c>
    </row>
    <row r="28" spans="1:35" ht="13.5" x14ac:dyDescent="0.15">
      <c r="A28" s="28" t="s">
        <v>118</v>
      </c>
      <c r="B28" s="28">
        <v>36</v>
      </c>
      <c r="C28" s="28">
        <v>52</v>
      </c>
      <c r="D28" s="28">
        <v>62</v>
      </c>
      <c r="E28" s="29" t="s">
        <v>115</v>
      </c>
      <c r="F28" s="73">
        <v>2.5099999999999998</v>
      </c>
      <c r="G28" s="30">
        <f>+M28</f>
        <v>750</v>
      </c>
      <c r="H28" s="30">
        <f t="shared" si="6"/>
        <v>1923.08</v>
      </c>
      <c r="I28" s="31">
        <v>0.39</v>
      </c>
      <c r="J28" s="28">
        <v>24</v>
      </c>
      <c r="K28" s="28" t="s">
        <v>118</v>
      </c>
      <c r="L28" s="74">
        <v>1</v>
      </c>
      <c r="M28" s="75">
        <v>750</v>
      </c>
      <c r="N28" s="76">
        <v>4</v>
      </c>
      <c r="O28" s="76">
        <v>2018</v>
      </c>
      <c r="P28" s="31"/>
      <c r="Q28" s="30"/>
      <c r="R28" s="31"/>
      <c r="S28" s="32">
        <v>8</v>
      </c>
      <c r="T28" s="32" t="s">
        <v>120</v>
      </c>
      <c r="U28" s="32">
        <v>65</v>
      </c>
      <c r="V28" s="30">
        <f t="shared" si="4"/>
        <v>487.5</v>
      </c>
      <c r="W28" s="32">
        <v>25</v>
      </c>
      <c r="X28" s="30">
        <f t="shared" si="1"/>
        <v>365.625</v>
      </c>
      <c r="Y28" s="30">
        <f t="shared" si="2"/>
        <v>121.875</v>
      </c>
      <c r="Z28" s="33"/>
      <c r="AA28" s="34">
        <f t="shared" si="3"/>
        <v>0</v>
      </c>
      <c r="AB28" s="33"/>
      <c r="AC28" s="33"/>
      <c r="AD28" s="33"/>
      <c r="AE28" s="28"/>
      <c r="AI28" s="1" t="e">
        <v>#DIV/0!</v>
      </c>
    </row>
    <row r="29" spans="1:35" ht="13.5" x14ac:dyDescent="0.15">
      <c r="A29" s="28" t="s">
        <v>117</v>
      </c>
      <c r="B29" s="28">
        <v>36</v>
      </c>
      <c r="C29" s="28">
        <v>52</v>
      </c>
      <c r="D29" s="28">
        <v>62</v>
      </c>
      <c r="E29" s="29" t="s">
        <v>115</v>
      </c>
      <c r="F29" s="73">
        <v>8.89</v>
      </c>
      <c r="G29" s="30">
        <f t="shared" si="0"/>
        <v>2800</v>
      </c>
      <c r="H29" s="30">
        <f t="shared" si="6"/>
        <v>7179.49</v>
      </c>
      <c r="I29" s="31">
        <v>0.39</v>
      </c>
      <c r="J29" s="28">
        <v>24</v>
      </c>
      <c r="K29" s="28" t="s">
        <v>117</v>
      </c>
      <c r="L29" s="74">
        <v>0.25</v>
      </c>
      <c r="M29" s="75">
        <v>700</v>
      </c>
      <c r="N29" s="76"/>
      <c r="O29" s="76"/>
      <c r="P29" s="31"/>
      <c r="Q29" s="30"/>
      <c r="R29" s="31"/>
      <c r="S29" s="32">
        <v>8</v>
      </c>
      <c r="T29" s="32" t="s">
        <v>121</v>
      </c>
      <c r="U29" s="32">
        <v>65</v>
      </c>
      <c r="V29" s="30">
        <f t="shared" si="4"/>
        <v>455</v>
      </c>
      <c r="W29" s="32">
        <v>25</v>
      </c>
      <c r="X29" s="30">
        <f t="shared" si="1"/>
        <v>341.25</v>
      </c>
      <c r="Y29" s="30">
        <f t="shared" si="2"/>
        <v>113.75</v>
      </c>
      <c r="Z29" s="33"/>
      <c r="AA29" s="34">
        <f t="shared" si="3"/>
        <v>0</v>
      </c>
      <c r="AB29" s="33"/>
      <c r="AC29" s="33"/>
      <c r="AD29" s="33"/>
      <c r="AE29" s="28"/>
      <c r="AI29" s="1" t="e">
        <v>#DIV/0!</v>
      </c>
    </row>
    <row r="30" spans="1:35" ht="13.5" x14ac:dyDescent="0.15">
      <c r="A30" s="28" t="s">
        <v>118</v>
      </c>
      <c r="B30" s="28">
        <v>36</v>
      </c>
      <c r="C30" s="28">
        <v>53</v>
      </c>
      <c r="D30" s="28">
        <v>62</v>
      </c>
      <c r="E30" s="29" t="s">
        <v>115</v>
      </c>
      <c r="F30" s="73">
        <v>3.12</v>
      </c>
      <c r="G30" s="30">
        <f>+M30</f>
        <v>900</v>
      </c>
      <c r="H30" s="30">
        <f t="shared" si="6"/>
        <v>1956.52</v>
      </c>
      <c r="I30" s="31">
        <v>0.46</v>
      </c>
      <c r="J30" s="28">
        <v>26</v>
      </c>
      <c r="K30" s="28" t="s">
        <v>118</v>
      </c>
      <c r="L30" s="74">
        <v>1</v>
      </c>
      <c r="M30" s="75">
        <v>900</v>
      </c>
      <c r="N30" s="76">
        <v>4</v>
      </c>
      <c r="O30" s="76">
        <v>2019</v>
      </c>
      <c r="P30" s="31"/>
      <c r="Q30" s="30"/>
      <c r="R30" s="31"/>
      <c r="S30" s="32">
        <v>8</v>
      </c>
      <c r="T30" s="32" t="s">
        <v>120</v>
      </c>
      <c r="U30" s="32">
        <v>65</v>
      </c>
      <c r="V30" s="30">
        <f t="shared" ref="V30:V48" si="7">+U30/100*M30</f>
        <v>585</v>
      </c>
      <c r="W30" s="32">
        <v>25</v>
      </c>
      <c r="X30" s="30">
        <f t="shared" ref="X30:X48" si="8">+V30-Y30</f>
        <v>438.75</v>
      </c>
      <c r="Y30" s="30">
        <f t="shared" ref="Y30:Y48" si="9">+W30/100*V30</f>
        <v>146.25</v>
      </c>
      <c r="Z30" s="33"/>
      <c r="AA30" s="34">
        <f t="shared" ref="AA30:AA48" si="10">+AB30+AC30</f>
        <v>0</v>
      </c>
      <c r="AB30" s="33"/>
      <c r="AC30" s="33"/>
      <c r="AD30" s="33"/>
      <c r="AE30" s="28"/>
      <c r="AI30" s="1" t="e">
        <v>#DIV/0!</v>
      </c>
    </row>
    <row r="31" spans="1:35" ht="13.5" x14ac:dyDescent="0.15">
      <c r="A31" s="28" t="s">
        <v>117</v>
      </c>
      <c r="B31" s="28">
        <v>36</v>
      </c>
      <c r="C31" s="28">
        <v>53</v>
      </c>
      <c r="D31" s="28">
        <v>62</v>
      </c>
      <c r="E31" s="29" t="s">
        <v>115</v>
      </c>
      <c r="F31" s="73">
        <v>15.34</v>
      </c>
      <c r="G31" s="30">
        <f t="shared" si="0"/>
        <v>4800</v>
      </c>
      <c r="H31" s="30">
        <f t="shared" si="6"/>
        <v>10434.780000000001</v>
      </c>
      <c r="I31" s="31">
        <v>0.46</v>
      </c>
      <c r="J31" s="28">
        <v>26</v>
      </c>
      <c r="K31" s="28" t="s">
        <v>117</v>
      </c>
      <c r="L31" s="74">
        <v>0.25</v>
      </c>
      <c r="M31" s="75">
        <v>1200</v>
      </c>
      <c r="N31" s="76"/>
      <c r="O31" s="76"/>
      <c r="P31" s="31"/>
      <c r="Q31" s="30"/>
      <c r="R31" s="31"/>
      <c r="S31" s="32">
        <v>8</v>
      </c>
      <c r="T31" s="32" t="s">
        <v>121</v>
      </c>
      <c r="U31" s="32">
        <v>65</v>
      </c>
      <c r="V31" s="30">
        <f t="shared" si="7"/>
        <v>780</v>
      </c>
      <c r="W31" s="32">
        <v>25</v>
      </c>
      <c r="X31" s="30">
        <f t="shared" si="8"/>
        <v>585</v>
      </c>
      <c r="Y31" s="30">
        <f t="shared" si="9"/>
        <v>195</v>
      </c>
      <c r="Z31" s="33"/>
      <c r="AA31" s="34">
        <f t="shared" si="10"/>
        <v>0</v>
      </c>
      <c r="AB31" s="33"/>
      <c r="AC31" s="33"/>
      <c r="AD31" s="33"/>
      <c r="AE31" s="28"/>
      <c r="AI31" s="1" t="e">
        <v>#DIV/0!</v>
      </c>
    </row>
    <row r="32" spans="1:35" ht="13.5" x14ac:dyDescent="0.15">
      <c r="A32" s="28" t="s">
        <v>119</v>
      </c>
      <c r="B32" s="28">
        <v>37</v>
      </c>
      <c r="C32" s="28">
        <v>31</v>
      </c>
      <c r="D32" s="28">
        <v>46</v>
      </c>
      <c r="E32" s="29" t="s">
        <v>115</v>
      </c>
      <c r="F32" s="73">
        <v>2.25</v>
      </c>
      <c r="G32" s="30">
        <f t="shared" si="0"/>
        <v>540</v>
      </c>
      <c r="H32" s="30">
        <f t="shared" si="6"/>
        <v>2347.83</v>
      </c>
      <c r="I32" s="31">
        <v>0.23</v>
      </c>
      <c r="J32" s="28">
        <v>20</v>
      </c>
      <c r="K32" s="28" t="s">
        <v>119</v>
      </c>
      <c r="L32" s="74">
        <v>0.25</v>
      </c>
      <c r="M32" s="75">
        <v>135</v>
      </c>
      <c r="N32" s="76">
        <v>1</v>
      </c>
      <c r="O32" s="76">
        <v>1994</v>
      </c>
      <c r="P32" s="31"/>
      <c r="Q32" s="30"/>
      <c r="R32" s="31"/>
      <c r="S32" s="32">
        <v>7</v>
      </c>
      <c r="T32" s="32" t="s">
        <v>121</v>
      </c>
      <c r="U32" s="32">
        <v>65</v>
      </c>
      <c r="V32" s="30">
        <f t="shared" si="7"/>
        <v>87.75</v>
      </c>
      <c r="W32" s="32">
        <v>25</v>
      </c>
      <c r="X32" s="30">
        <f t="shared" si="8"/>
        <v>65.8125</v>
      </c>
      <c r="Y32" s="30">
        <f t="shared" si="9"/>
        <v>21.9375</v>
      </c>
      <c r="Z32" s="33"/>
      <c r="AA32" s="34">
        <f t="shared" si="10"/>
        <v>0</v>
      </c>
      <c r="AB32" s="33"/>
      <c r="AC32" s="33"/>
      <c r="AD32" s="33"/>
      <c r="AE32" s="28"/>
      <c r="AI32" s="1" t="e">
        <v>#DIV/0!</v>
      </c>
    </row>
    <row r="33" spans="1:35" ht="13.5" x14ac:dyDescent="0.15">
      <c r="A33" s="28" t="s">
        <v>119</v>
      </c>
      <c r="B33" s="28">
        <v>37</v>
      </c>
      <c r="C33" s="28">
        <v>34</v>
      </c>
      <c r="D33" s="28">
        <v>44</v>
      </c>
      <c r="E33" s="29" t="s">
        <v>115</v>
      </c>
      <c r="F33" s="73">
        <v>0.72</v>
      </c>
      <c r="G33" s="30">
        <f t="shared" si="0"/>
        <v>172</v>
      </c>
      <c r="H33" s="30">
        <f t="shared" si="6"/>
        <v>747.83</v>
      </c>
      <c r="I33" s="31">
        <v>0.23</v>
      </c>
      <c r="J33" s="28">
        <v>20</v>
      </c>
      <c r="K33" s="28" t="s">
        <v>119</v>
      </c>
      <c r="L33" s="74">
        <v>0.25</v>
      </c>
      <c r="M33" s="75">
        <v>43</v>
      </c>
      <c r="N33" s="76">
        <v>1</v>
      </c>
      <c r="O33" s="76">
        <v>1994</v>
      </c>
      <c r="P33" s="31"/>
      <c r="Q33" s="30"/>
      <c r="R33" s="31"/>
      <c r="S33" s="32">
        <v>7</v>
      </c>
      <c r="T33" s="32" t="s">
        <v>121</v>
      </c>
      <c r="U33" s="32">
        <v>65</v>
      </c>
      <c r="V33" s="30">
        <f t="shared" si="7"/>
        <v>27.95</v>
      </c>
      <c r="W33" s="32">
        <v>25</v>
      </c>
      <c r="X33" s="30">
        <f t="shared" si="8"/>
        <v>20.962499999999999</v>
      </c>
      <c r="Y33" s="30">
        <f t="shared" si="9"/>
        <v>6.9874999999999998</v>
      </c>
      <c r="Z33" s="33"/>
      <c r="AA33" s="34">
        <f t="shared" si="10"/>
        <v>0</v>
      </c>
      <c r="AB33" s="33"/>
      <c r="AC33" s="33"/>
      <c r="AD33" s="33"/>
      <c r="AE33" s="28"/>
      <c r="AI33" s="1" t="e">
        <v>#DIV/0!</v>
      </c>
    </row>
    <row r="34" spans="1:35" ht="13.5" x14ac:dyDescent="0.15">
      <c r="A34" s="28" t="s">
        <v>117</v>
      </c>
      <c r="B34" s="28">
        <v>37</v>
      </c>
      <c r="C34" s="28">
        <v>51</v>
      </c>
      <c r="D34" s="28">
        <v>47</v>
      </c>
      <c r="E34" s="29" t="s">
        <v>115</v>
      </c>
      <c r="F34" s="73">
        <v>8.0299999999999994</v>
      </c>
      <c r="G34" s="30">
        <f t="shared" si="0"/>
        <v>2568</v>
      </c>
      <c r="H34" s="30">
        <f t="shared" si="6"/>
        <v>8283.8700000000008</v>
      </c>
      <c r="I34" s="31">
        <v>0.31</v>
      </c>
      <c r="J34" s="28">
        <v>22</v>
      </c>
      <c r="K34" s="28" t="s">
        <v>117</v>
      </c>
      <c r="L34" s="74">
        <v>0.25</v>
      </c>
      <c r="M34" s="75">
        <v>642</v>
      </c>
      <c r="N34" s="76">
        <v>1</v>
      </c>
      <c r="O34" s="76">
        <v>2011</v>
      </c>
      <c r="P34" s="31"/>
      <c r="Q34" s="30"/>
      <c r="R34" s="31"/>
      <c r="S34" s="32">
        <v>7</v>
      </c>
      <c r="T34" s="32" t="s">
        <v>121</v>
      </c>
      <c r="U34" s="32">
        <v>65</v>
      </c>
      <c r="V34" s="30">
        <f t="shared" si="7"/>
        <v>417.3</v>
      </c>
      <c r="W34" s="32">
        <v>25</v>
      </c>
      <c r="X34" s="30">
        <f t="shared" si="8"/>
        <v>312.97500000000002</v>
      </c>
      <c r="Y34" s="30">
        <f t="shared" si="9"/>
        <v>104.325</v>
      </c>
      <c r="Z34" s="33"/>
      <c r="AA34" s="34">
        <f t="shared" si="10"/>
        <v>0</v>
      </c>
      <c r="AB34" s="33"/>
      <c r="AC34" s="33"/>
      <c r="AD34" s="33"/>
      <c r="AE34" s="28"/>
      <c r="AI34" s="1" t="e">
        <v>#DIV/0!</v>
      </c>
    </row>
    <row r="35" spans="1:35" ht="13.5" x14ac:dyDescent="0.15">
      <c r="A35" s="28" t="s">
        <v>117</v>
      </c>
      <c r="B35" s="28">
        <v>37</v>
      </c>
      <c r="C35" s="28">
        <v>52</v>
      </c>
      <c r="D35" s="28">
        <v>47</v>
      </c>
      <c r="E35" s="29" t="s">
        <v>115</v>
      </c>
      <c r="F35" s="73">
        <v>6.71</v>
      </c>
      <c r="G35" s="30">
        <f t="shared" si="0"/>
        <v>2148</v>
      </c>
      <c r="H35" s="30">
        <f t="shared" si="6"/>
        <v>9339.1299999999992</v>
      </c>
      <c r="I35" s="31">
        <v>0.23</v>
      </c>
      <c r="J35" s="28">
        <v>20</v>
      </c>
      <c r="K35" s="28" t="s">
        <v>117</v>
      </c>
      <c r="L35" s="74">
        <v>0.25</v>
      </c>
      <c r="M35" s="75">
        <v>537</v>
      </c>
      <c r="N35" s="76">
        <v>1</v>
      </c>
      <c r="O35" s="76">
        <v>2011</v>
      </c>
      <c r="P35" s="31"/>
      <c r="Q35" s="30"/>
      <c r="R35" s="31"/>
      <c r="S35" s="32">
        <v>7</v>
      </c>
      <c r="T35" s="32" t="s">
        <v>121</v>
      </c>
      <c r="U35" s="32">
        <v>65</v>
      </c>
      <c r="V35" s="30">
        <f t="shared" si="7"/>
        <v>349.05</v>
      </c>
      <c r="W35" s="32">
        <v>25</v>
      </c>
      <c r="X35" s="30">
        <f t="shared" si="8"/>
        <v>261.78750000000002</v>
      </c>
      <c r="Y35" s="30">
        <f t="shared" si="9"/>
        <v>87.262500000000003</v>
      </c>
      <c r="Z35" s="33"/>
      <c r="AA35" s="34">
        <f t="shared" si="10"/>
        <v>0</v>
      </c>
      <c r="AB35" s="33"/>
      <c r="AC35" s="33"/>
      <c r="AD35" s="33"/>
      <c r="AE35" s="28"/>
      <c r="AI35" s="1" t="e">
        <v>#DIV/0!</v>
      </c>
    </row>
    <row r="36" spans="1:35" ht="13.5" x14ac:dyDescent="0.15">
      <c r="A36" s="28" t="s">
        <v>117</v>
      </c>
      <c r="B36" s="28">
        <v>37</v>
      </c>
      <c r="C36" s="28">
        <v>53</v>
      </c>
      <c r="D36" s="28">
        <v>45</v>
      </c>
      <c r="E36" s="29" t="s">
        <v>115</v>
      </c>
      <c r="F36" s="73">
        <v>8.2100000000000009</v>
      </c>
      <c r="G36" s="30">
        <f t="shared" si="0"/>
        <v>2628</v>
      </c>
      <c r="H36" s="30">
        <f t="shared" si="6"/>
        <v>6738.46</v>
      </c>
      <c r="I36" s="31">
        <v>0.39</v>
      </c>
      <c r="J36" s="28">
        <v>24</v>
      </c>
      <c r="K36" s="28" t="s">
        <v>117</v>
      </c>
      <c r="L36" s="74">
        <v>0.25</v>
      </c>
      <c r="M36" s="75">
        <v>657</v>
      </c>
      <c r="N36" s="76">
        <v>1</v>
      </c>
      <c r="O36" s="76">
        <v>2011</v>
      </c>
      <c r="P36" s="31"/>
      <c r="Q36" s="30"/>
      <c r="R36" s="31"/>
      <c r="S36" s="32">
        <v>7</v>
      </c>
      <c r="T36" s="32" t="s">
        <v>121</v>
      </c>
      <c r="U36" s="32">
        <v>65</v>
      </c>
      <c r="V36" s="30">
        <f t="shared" si="7"/>
        <v>427.05</v>
      </c>
      <c r="W36" s="32">
        <v>25</v>
      </c>
      <c r="X36" s="30">
        <f t="shared" si="8"/>
        <v>320.28750000000002</v>
      </c>
      <c r="Y36" s="30">
        <f t="shared" si="9"/>
        <v>106.7625</v>
      </c>
      <c r="Z36" s="33"/>
      <c r="AA36" s="34">
        <f t="shared" si="10"/>
        <v>0</v>
      </c>
      <c r="AB36" s="33"/>
      <c r="AC36" s="33"/>
      <c r="AD36" s="33"/>
      <c r="AE36" s="28"/>
      <c r="AI36" s="1" t="e">
        <v>#DIV/0!</v>
      </c>
    </row>
    <row r="37" spans="1:35" ht="13.5" x14ac:dyDescent="0.15">
      <c r="A37" s="28" t="s">
        <v>117</v>
      </c>
      <c r="B37" s="28">
        <v>37</v>
      </c>
      <c r="C37" s="28">
        <v>54</v>
      </c>
      <c r="D37" s="28">
        <v>45</v>
      </c>
      <c r="E37" s="29" t="s">
        <v>116</v>
      </c>
      <c r="F37" s="73">
        <v>13.1</v>
      </c>
      <c r="G37" s="30">
        <f t="shared" si="0"/>
        <v>4192</v>
      </c>
      <c r="H37" s="30">
        <f t="shared" si="6"/>
        <v>13522.58</v>
      </c>
      <c r="I37" s="31">
        <v>0.31</v>
      </c>
      <c r="J37" s="28">
        <v>22</v>
      </c>
      <c r="K37" s="28" t="s">
        <v>117</v>
      </c>
      <c r="L37" s="74">
        <v>0.25</v>
      </c>
      <c r="M37" s="75">
        <v>1048</v>
      </c>
      <c r="N37" s="76">
        <v>1</v>
      </c>
      <c r="O37" s="76">
        <v>2011</v>
      </c>
      <c r="P37" s="31"/>
      <c r="Q37" s="30"/>
      <c r="R37" s="31"/>
      <c r="S37" s="32">
        <v>7</v>
      </c>
      <c r="T37" s="32" t="s">
        <v>121</v>
      </c>
      <c r="U37" s="32">
        <v>65</v>
      </c>
      <c r="V37" s="30">
        <f t="shared" si="7"/>
        <v>681.2</v>
      </c>
      <c r="W37" s="32">
        <v>25</v>
      </c>
      <c r="X37" s="30">
        <f t="shared" si="8"/>
        <v>510.90000000000003</v>
      </c>
      <c r="Y37" s="30">
        <f t="shared" si="9"/>
        <v>170.3</v>
      </c>
      <c r="Z37" s="33"/>
      <c r="AA37" s="34">
        <f t="shared" si="10"/>
        <v>0</v>
      </c>
      <c r="AB37" s="33"/>
      <c r="AC37" s="33"/>
      <c r="AD37" s="33"/>
      <c r="AE37" s="28"/>
      <c r="AI37" s="1" t="e">
        <v>#DIV/0!</v>
      </c>
    </row>
    <row r="38" spans="1:35" ht="13.5" x14ac:dyDescent="0.15">
      <c r="A38" s="28" t="s">
        <v>119</v>
      </c>
      <c r="B38" s="28">
        <v>43</v>
      </c>
      <c r="C38" s="28">
        <v>41</v>
      </c>
      <c r="D38" s="28">
        <v>43</v>
      </c>
      <c r="E38" s="29" t="s">
        <v>115</v>
      </c>
      <c r="F38" s="77">
        <v>3.64</v>
      </c>
      <c r="G38" s="30">
        <f t="shared" si="0"/>
        <v>1164</v>
      </c>
      <c r="H38" s="30">
        <f t="shared" si="6"/>
        <v>3754.84</v>
      </c>
      <c r="I38" s="31">
        <v>0.31</v>
      </c>
      <c r="J38" s="28">
        <v>22</v>
      </c>
      <c r="K38" s="28" t="s">
        <v>119</v>
      </c>
      <c r="L38" s="74">
        <v>0.25</v>
      </c>
      <c r="M38" s="78">
        <v>291</v>
      </c>
      <c r="N38" s="79">
        <v>1</v>
      </c>
      <c r="O38" s="79">
        <v>2019</v>
      </c>
      <c r="P38" s="31"/>
      <c r="Q38" s="30"/>
      <c r="R38" s="31"/>
      <c r="S38" s="32">
        <v>7</v>
      </c>
      <c r="T38" s="32" t="s">
        <v>121</v>
      </c>
      <c r="U38" s="32">
        <v>65</v>
      </c>
      <c r="V38" s="30">
        <f t="shared" si="7"/>
        <v>189.15</v>
      </c>
      <c r="W38" s="32">
        <v>25</v>
      </c>
      <c r="X38" s="30">
        <f t="shared" si="8"/>
        <v>141.86250000000001</v>
      </c>
      <c r="Y38" s="30">
        <f t="shared" si="9"/>
        <v>47.287500000000001</v>
      </c>
      <c r="Z38" s="33"/>
      <c r="AA38" s="34">
        <f t="shared" si="10"/>
        <v>0</v>
      </c>
      <c r="AB38" s="33"/>
      <c r="AC38" s="33"/>
      <c r="AD38" s="33"/>
      <c r="AE38" s="28"/>
      <c r="AI38" s="1" t="e">
        <v>#DIV/0!</v>
      </c>
    </row>
    <row r="39" spans="1:35" ht="13.5" x14ac:dyDescent="0.15">
      <c r="A39" s="28" t="s">
        <v>117</v>
      </c>
      <c r="B39" s="28">
        <v>43</v>
      </c>
      <c r="C39" s="28">
        <v>51</v>
      </c>
      <c r="D39" s="28">
        <v>47</v>
      </c>
      <c r="E39" s="29" t="s">
        <v>115</v>
      </c>
      <c r="F39" s="73">
        <v>23.69</v>
      </c>
      <c r="G39" s="30">
        <f t="shared" si="0"/>
        <v>7580</v>
      </c>
      <c r="H39" s="30">
        <f t="shared" si="6"/>
        <v>24451.61</v>
      </c>
      <c r="I39" s="31">
        <v>0.31</v>
      </c>
      <c r="J39" s="28">
        <v>22</v>
      </c>
      <c r="K39" s="28" t="s">
        <v>117</v>
      </c>
      <c r="L39" s="74">
        <v>0.25</v>
      </c>
      <c r="M39" s="75">
        <v>1895</v>
      </c>
      <c r="N39" s="76">
        <v>1</v>
      </c>
      <c r="O39" s="76">
        <v>2017</v>
      </c>
      <c r="P39" s="31"/>
      <c r="Q39" s="30"/>
      <c r="R39" s="31"/>
      <c r="S39" s="32">
        <v>7</v>
      </c>
      <c r="T39" s="32" t="s">
        <v>121</v>
      </c>
      <c r="U39" s="32">
        <v>65</v>
      </c>
      <c r="V39" s="30">
        <f t="shared" si="7"/>
        <v>1231.75</v>
      </c>
      <c r="W39" s="32">
        <v>25</v>
      </c>
      <c r="X39" s="30">
        <f t="shared" si="8"/>
        <v>923.8125</v>
      </c>
      <c r="Y39" s="30">
        <f t="shared" si="9"/>
        <v>307.9375</v>
      </c>
      <c r="Z39" s="33"/>
      <c r="AA39" s="34">
        <f t="shared" si="10"/>
        <v>0</v>
      </c>
      <c r="AB39" s="33"/>
      <c r="AC39" s="33"/>
      <c r="AD39" s="33"/>
      <c r="AE39" s="28"/>
      <c r="AI39" s="1" t="e">
        <v>#DIV/0!</v>
      </c>
    </row>
    <row r="40" spans="1:35" ht="13.5" x14ac:dyDescent="0.15">
      <c r="A40" s="28" t="s">
        <v>117</v>
      </c>
      <c r="B40" s="28">
        <v>43</v>
      </c>
      <c r="C40" s="28">
        <v>52</v>
      </c>
      <c r="D40" s="28">
        <v>46</v>
      </c>
      <c r="E40" s="29" t="s">
        <v>115</v>
      </c>
      <c r="F40" s="73">
        <v>2.0299999999999998</v>
      </c>
      <c r="G40" s="30">
        <f t="shared" si="0"/>
        <v>648</v>
      </c>
      <c r="H40" s="30">
        <f t="shared" si="6"/>
        <v>2090.3200000000002</v>
      </c>
      <c r="I40" s="31">
        <v>0.31</v>
      </c>
      <c r="J40" s="28">
        <v>22</v>
      </c>
      <c r="K40" s="28" t="s">
        <v>117</v>
      </c>
      <c r="L40" s="74">
        <v>0.25</v>
      </c>
      <c r="M40" s="75">
        <v>162</v>
      </c>
      <c r="N40" s="76">
        <v>2</v>
      </c>
      <c r="O40" s="76">
        <v>2019</v>
      </c>
      <c r="P40" s="31"/>
      <c r="Q40" s="30"/>
      <c r="R40" s="31"/>
      <c r="S40" s="32">
        <v>7</v>
      </c>
      <c r="T40" s="32" t="s">
        <v>121</v>
      </c>
      <c r="U40" s="32">
        <v>65</v>
      </c>
      <c r="V40" s="30">
        <f t="shared" si="7"/>
        <v>105.3</v>
      </c>
      <c r="W40" s="32">
        <v>25</v>
      </c>
      <c r="X40" s="30">
        <f t="shared" si="8"/>
        <v>78.974999999999994</v>
      </c>
      <c r="Y40" s="30">
        <f t="shared" si="9"/>
        <v>26.324999999999999</v>
      </c>
      <c r="Z40" s="33"/>
      <c r="AA40" s="34">
        <f t="shared" si="10"/>
        <v>0</v>
      </c>
      <c r="AB40" s="33"/>
      <c r="AC40" s="33"/>
      <c r="AD40" s="33"/>
      <c r="AE40" s="28"/>
      <c r="AI40" s="1" t="e">
        <v>#DIV/0!</v>
      </c>
    </row>
    <row r="41" spans="1:35" ht="13.5" x14ac:dyDescent="0.15">
      <c r="A41" s="28" t="s">
        <v>117</v>
      </c>
      <c r="B41" s="28">
        <v>43</v>
      </c>
      <c r="C41" s="28">
        <v>53</v>
      </c>
      <c r="D41" s="28">
        <v>46</v>
      </c>
      <c r="E41" s="29" t="s">
        <v>115</v>
      </c>
      <c r="F41" s="73">
        <v>4.3</v>
      </c>
      <c r="G41" s="30">
        <f t="shared" si="0"/>
        <v>1376</v>
      </c>
      <c r="H41" s="30">
        <f t="shared" si="6"/>
        <v>3528.21</v>
      </c>
      <c r="I41" s="31">
        <v>0.39</v>
      </c>
      <c r="J41" s="28">
        <v>24</v>
      </c>
      <c r="K41" s="28" t="s">
        <v>117</v>
      </c>
      <c r="L41" s="74">
        <v>0.25</v>
      </c>
      <c r="M41" s="75">
        <v>344</v>
      </c>
      <c r="N41" s="76">
        <v>2</v>
      </c>
      <c r="O41" s="76">
        <v>2019</v>
      </c>
      <c r="P41" s="31"/>
      <c r="Q41" s="30"/>
      <c r="R41" s="31"/>
      <c r="S41" s="32">
        <v>7</v>
      </c>
      <c r="T41" s="32" t="s">
        <v>121</v>
      </c>
      <c r="U41" s="32">
        <v>65</v>
      </c>
      <c r="V41" s="30">
        <f t="shared" si="7"/>
        <v>223.6</v>
      </c>
      <c r="W41" s="32">
        <v>25</v>
      </c>
      <c r="X41" s="30">
        <f t="shared" si="8"/>
        <v>167.7</v>
      </c>
      <c r="Y41" s="30">
        <f t="shared" si="9"/>
        <v>55.9</v>
      </c>
      <c r="Z41" s="33"/>
      <c r="AA41" s="34">
        <f t="shared" si="10"/>
        <v>0</v>
      </c>
      <c r="AB41" s="33"/>
      <c r="AC41" s="33"/>
      <c r="AD41" s="33"/>
      <c r="AE41" s="28"/>
      <c r="AI41" s="1" t="e">
        <v>#DIV/0!</v>
      </c>
    </row>
    <row r="42" spans="1:35" ht="13.5" x14ac:dyDescent="0.15">
      <c r="A42" s="28" t="s">
        <v>117</v>
      </c>
      <c r="B42" s="28">
        <v>43</v>
      </c>
      <c r="C42" s="28">
        <v>54</v>
      </c>
      <c r="D42" s="28">
        <v>46</v>
      </c>
      <c r="E42" s="29" t="s">
        <v>115</v>
      </c>
      <c r="F42" s="73">
        <v>27.64</v>
      </c>
      <c r="G42" s="30">
        <f t="shared" si="0"/>
        <v>8844</v>
      </c>
      <c r="H42" s="30">
        <f t="shared" si="6"/>
        <v>38452.17</v>
      </c>
      <c r="I42" s="31">
        <v>0.23</v>
      </c>
      <c r="J42" s="28">
        <v>20</v>
      </c>
      <c r="K42" s="28" t="s">
        <v>117</v>
      </c>
      <c r="L42" s="74">
        <v>0.25</v>
      </c>
      <c r="M42" s="75">
        <v>2211</v>
      </c>
      <c r="N42" s="76">
        <v>1</v>
      </c>
      <c r="O42" s="76">
        <v>2017</v>
      </c>
      <c r="P42" s="31"/>
      <c r="Q42" s="30"/>
      <c r="R42" s="31"/>
      <c r="S42" s="32">
        <v>7</v>
      </c>
      <c r="T42" s="32" t="s">
        <v>121</v>
      </c>
      <c r="U42" s="32">
        <v>65</v>
      </c>
      <c r="V42" s="30">
        <f t="shared" si="7"/>
        <v>1437.15</v>
      </c>
      <c r="W42" s="32">
        <v>25</v>
      </c>
      <c r="X42" s="30">
        <f t="shared" si="8"/>
        <v>1077.8625000000002</v>
      </c>
      <c r="Y42" s="30">
        <f t="shared" si="9"/>
        <v>359.28750000000002</v>
      </c>
      <c r="Z42" s="33"/>
      <c r="AA42" s="34">
        <f t="shared" si="10"/>
        <v>0</v>
      </c>
      <c r="AB42" s="33"/>
      <c r="AC42" s="33"/>
      <c r="AD42" s="33"/>
      <c r="AE42" s="28"/>
      <c r="AI42" s="1" t="e">
        <v>#DIV/0!</v>
      </c>
    </row>
    <row r="43" spans="1:35" ht="13.5" x14ac:dyDescent="0.15">
      <c r="A43" s="28" t="s">
        <v>117</v>
      </c>
      <c r="B43" s="28">
        <v>43</v>
      </c>
      <c r="C43" s="28">
        <v>55</v>
      </c>
      <c r="D43" s="28">
        <v>45</v>
      </c>
      <c r="E43" s="29" t="s">
        <v>115</v>
      </c>
      <c r="F43" s="73">
        <v>10.34</v>
      </c>
      <c r="G43" s="30">
        <f t="shared" si="0"/>
        <v>3308</v>
      </c>
      <c r="H43" s="30">
        <f t="shared" si="6"/>
        <v>14382.61</v>
      </c>
      <c r="I43" s="31">
        <v>0.23</v>
      </c>
      <c r="J43" s="28">
        <v>20</v>
      </c>
      <c r="K43" s="28" t="s">
        <v>117</v>
      </c>
      <c r="L43" s="74">
        <v>0.25</v>
      </c>
      <c r="M43" s="75">
        <v>827</v>
      </c>
      <c r="N43" s="76">
        <v>1</v>
      </c>
      <c r="O43" s="76">
        <v>2017</v>
      </c>
      <c r="P43" s="31"/>
      <c r="Q43" s="30"/>
      <c r="R43" s="31"/>
      <c r="S43" s="32">
        <v>7</v>
      </c>
      <c r="T43" s="32" t="s">
        <v>121</v>
      </c>
      <c r="U43" s="32">
        <v>65</v>
      </c>
      <c r="V43" s="30">
        <f t="shared" si="7"/>
        <v>537.55000000000007</v>
      </c>
      <c r="W43" s="32">
        <v>25</v>
      </c>
      <c r="X43" s="30">
        <f t="shared" si="8"/>
        <v>403.16250000000002</v>
      </c>
      <c r="Y43" s="30">
        <f t="shared" si="9"/>
        <v>134.38750000000002</v>
      </c>
      <c r="Z43" s="33"/>
      <c r="AA43" s="34">
        <f t="shared" si="10"/>
        <v>0</v>
      </c>
      <c r="AB43" s="33"/>
      <c r="AC43" s="33"/>
      <c r="AD43" s="33"/>
      <c r="AE43" s="28"/>
      <c r="AI43" s="1" t="e">
        <v>#DIV/0!</v>
      </c>
    </row>
    <row r="44" spans="1:35" ht="13.5" x14ac:dyDescent="0.15">
      <c r="A44" s="28" t="s">
        <v>117</v>
      </c>
      <c r="B44" s="28">
        <v>43</v>
      </c>
      <c r="C44" s="28">
        <v>56</v>
      </c>
      <c r="D44" s="28">
        <v>45</v>
      </c>
      <c r="E44" s="29" t="s">
        <v>115</v>
      </c>
      <c r="F44" s="73">
        <v>7.33</v>
      </c>
      <c r="G44" s="30">
        <f t="shared" si="0"/>
        <v>2344</v>
      </c>
      <c r="H44" s="30">
        <f t="shared" si="6"/>
        <v>10191.299999999999</v>
      </c>
      <c r="I44" s="31">
        <v>0.23</v>
      </c>
      <c r="J44" s="28">
        <v>20</v>
      </c>
      <c r="K44" s="28" t="s">
        <v>117</v>
      </c>
      <c r="L44" s="74">
        <v>0.25</v>
      </c>
      <c r="M44" s="75">
        <v>586</v>
      </c>
      <c r="N44" s="76">
        <v>1</v>
      </c>
      <c r="O44" s="76">
        <v>2018</v>
      </c>
      <c r="P44" s="31"/>
      <c r="Q44" s="30"/>
      <c r="R44" s="31"/>
      <c r="S44" s="32">
        <v>7</v>
      </c>
      <c r="T44" s="32" t="s">
        <v>121</v>
      </c>
      <c r="U44" s="32">
        <v>65</v>
      </c>
      <c r="V44" s="30">
        <f t="shared" si="7"/>
        <v>380.90000000000003</v>
      </c>
      <c r="W44" s="32">
        <v>25</v>
      </c>
      <c r="X44" s="30">
        <f t="shared" si="8"/>
        <v>285.67500000000001</v>
      </c>
      <c r="Y44" s="30">
        <f t="shared" si="9"/>
        <v>95.225000000000009</v>
      </c>
      <c r="Z44" s="33"/>
      <c r="AA44" s="34">
        <f t="shared" si="10"/>
        <v>0</v>
      </c>
      <c r="AB44" s="33"/>
      <c r="AC44" s="33"/>
      <c r="AD44" s="33"/>
      <c r="AE44" s="28"/>
      <c r="AI44" s="1" t="e">
        <v>#DIV/0!</v>
      </c>
    </row>
    <row r="45" spans="1:35" ht="13.5" x14ac:dyDescent="0.15">
      <c r="A45" s="28" t="s">
        <v>117</v>
      </c>
      <c r="B45" s="28">
        <v>84</v>
      </c>
      <c r="C45" s="28">
        <v>52</v>
      </c>
      <c r="D45" s="28">
        <v>67</v>
      </c>
      <c r="E45" s="29" t="s">
        <v>115</v>
      </c>
      <c r="F45" s="73">
        <v>1.75</v>
      </c>
      <c r="G45" s="30">
        <f t="shared" si="0"/>
        <v>836</v>
      </c>
      <c r="H45" s="30">
        <v>422</v>
      </c>
      <c r="I45" s="31">
        <v>0.46</v>
      </c>
      <c r="J45" s="28">
        <v>26</v>
      </c>
      <c r="K45" s="28" t="s">
        <v>117</v>
      </c>
      <c r="L45" s="74">
        <v>0.25</v>
      </c>
      <c r="M45" s="75">
        <v>209</v>
      </c>
      <c r="N45" s="76">
        <v>3</v>
      </c>
      <c r="O45" s="76">
        <v>2006</v>
      </c>
      <c r="P45" s="31"/>
      <c r="Q45" s="30"/>
      <c r="R45" s="31"/>
      <c r="S45" s="32">
        <v>5</v>
      </c>
      <c r="T45" s="32" t="s">
        <v>121</v>
      </c>
      <c r="U45" s="32">
        <v>65</v>
      </c>
      <c r="V45" s="30">
        <f t="shared" si="7"/>
        <v>135.85</v>
      </c>
      <c r="W45" s="32">
        <v>25</v>
      </c>
      <c r="X45" s="30">
        <f t="shared" si="8"/>
        <v>101.88749999999999</v>
      </c>
      <c r="Y45" s="30">
        <f t="shared" si="9"/>
        <v>33.962499999999999</v>
      </c>
      <c r="Z45" s="33"/>
      <c r="AA45" s="34">
        <f t="shared" si="10"/>
        <v>0</v>
      </c>
      <c r="AB45" s="33"/>
      <c r="AC45" s="33"/>
      <c r="AD45" s="33"/>
      <c r="AE45" s="28"/>
      <c r="AI45" s="1">
        <v>0.5</v>
      </c>
    </row>
    <row r="46" spans="1:35" ht="13.5" x14ac:dyDescent="0.15">
      <c r="A46" s="28" t="s">
        <v>117</v>
      </c>
      <c r="B46" s="28">
        <v>84</v>
      </c>
      <c r="C46" s="28">
        <v>53</v>
      </c>
      <c r="D46" s="28">
        <v>57</v>
      </c>
      <c r="E46" s="29" t="s">
        <v>115</v>
      </c>
      <c r="F46" s="73">
        <v>17.64</v>
      </c>
      <c r="G46" s="30">
        <f t="shared" si="0"/>
        <v>7704</v>
      </c>
      <c r="H46" s="30">
        <v>4650</v>
      </c>
      <c r="I46" s="31">
        <v>0.39</v>
      </c>
      <c r="J46" s="28">
        <v>24</v>
      </c>
      <c r="K46" s="28" t="s">
        <v>117</v>
      </c>
      <c r="L46" s="74">
        <v>0.25</v>
      </c>
      <c r="M46" s="75">
        <v>1926</v>
      </c>
      <c r="N46" s="76">
        <v>2</v>
      </c>
      <c r="O46" s="76">
        <v>2006</v>
      </c>
      <c r="P46" s="31"/>
      <c r="Q46" s="30"/>
      <c r="R46" s="31"/>
      <c r="S46" s="32">
        <v>5</v>
      </c>
      <c r="T46" s="32" t="s">
        <v>121</v>
      </c>
      <c r="U46" s="32">
        <v>65</v>
      </c>
      <c r="V46" s="30">
        <f t="shared" si="7"/>
        <v>1251.9000000000001</v>
      </c>
      <c r="W46" s="32">
        <v>25</v>
      </c>
      <c r="X46" s="30">
        <f t="shared" si="8"/>
        <v>938.92500000000007</v>
      </c>
      <c r="Y46" s="30">
        <f t="shared" si="9"/>
        <v>312.97500000000002</v>
      </c>
      <c r="Z46" s="33"/>
      <c r="AA46" s="34">
        <f t="shared" si="10"/>
        <v>0</v>
      </c>
      <c r="AB46" s="33"/>
      <c r="AC46" s="33"/>
      <c r="AD46" s="33"/>
      <c r="AE46" s="28"/>
      <c r="AI46" s="1">
        <v>0.41</v>
      </c>
    </row>
    <row r="47" spans="1:35" ht="13.5" x14ac:dyDescent="0.15">
      <c r="A47" s="28" t="s">
        <v>117</v>
      </c>
      <c r="B47" s="28">
        <v>84</v>
      </c>
      <c r="C47" s="28">
        <v>55</v>
      </c>
      <c r="D47" s="28">
        <v>56</v>
      </c>
      <c r="E47" s="29" t="s">
        <v>116</v>
      </c>
      <c r="F47" s="73">
        <v>0.17</v>
      </c>
      <c r="G47" s="30">
        <f t="shared" si="0"/>
        <v>88</v>
      </c>
      <c r="H47" s="30">
        <v>51</v>
      </c>
      <c r="I47" s="31">
        <v>0.39</v>
      </c>
      <c r="J47" s="28">
        <v>24</v>
      </c>
      <c r="K47" s="28" t="s">
        <v>117</v>
      </c>
      <c r="L47" s="74">
        <v>0.25</v>
      </c>
      <c r="M47" s="75">
        <v>22</v>
      </c>
      <c r="N47" s="76">
        <v>1</v>
      </c>
      <c r="O47" s="76">
        <v>2016</v>
      </c>
      <c r="P47" s="31"/>
      <c r="Q47" s="30"/>
      <c r="R47" s="31"/>
      <c r="S47" s="32">
        <v>5</v>
      </c>
      <c r="T47" s="32" t="s">
        <v>121</v>
      </c>
      <c r="U47" s="32">
        <v>65</v>
      </c>
      <c r="V47" s="30">
        <f t="shared" si="7"/>
        <v>14.3</v>
      </c>
      <c r="W47" s="32">
        <v>25</v>
      </c>
      <c r="X47" s="30">
        <f t="shared" si="8"/>
        <v>10.725000000000001</v>
      </c>
      <c r="Y47" s="30">
        <f t="shared" si="9"/>
        <v>3.5750000000000002</v>
      </c>
      <c r="Z47" s="33"/>
      <c r="AA47" s="34">
        <f t="shared" si="10"/>
        <v>0</v>
      </c>
      <c r="AB47" s="33"/>
      <c r="AC47" s="33"/>
      <c r="AD47" s="33"/>
      <c r="AE47" s="28"/>
      <c r="AI47" s="1">
        <v>0.43</v>
      </c>
    </row>
    <row r="48" spans="1:35" ht="13.5" x14ac:dyDescent="0.15">
      <c r="A48" s="28" t="s">
        <v>117</v>
      </c>
      <c r="B48" s="28">
        <v>84</v>
      </c>
      <c r="C48" s="28">
        <v>56</v>
      </c>
      <c r="D48" s="28">
        <v>55</v>
      </c>
      <c r="E48" s="29" t="s">
        <v>115</v>
      </c>
      <c r="F48" s="73">
        <v>7.93</v>
      </c>
      <c r="G48" s="30">
        <f t="shared" si="0"/>
        <v>2752</v>
      </c>
      <c r="H48" s="30">
        <v>2252</v>
      </c>
      <c r="I48" s="31">
        <v>0.31</v>
      </c>
      <c r="J48" s="28">
        <v>22</v>
      </c>
      <c r="K48" s="28" t="s">
        <v>117</v>
      </c>
      <c r="L48" s="74">
        <v>0.25</v>
      </c>
      <c r="M48" s="75">
        <v>688</v>
      </c>
      <c r="N48" s="76">
        <v>2</v>
      </c>
      <c r="O48" s="76">
        <v>2006</v>
      </c>
      <c r="P48" s="31"/>
      <c r="Q48" s="30"/>
      <c r="R48" s="31"/>
      <c r="S48" s="32">
        <v>5</v>
      </c>
      <c r="T48" s="32" t="s">
        <v>121</v>
      </c>
      <c r="U48" s="32">
        <v>65</v>
      </c>
      <c r="V48" s="30">
        <f t="shared" si="7"/>
        <v>447.2</v>
      </c>
      <c r="W48" s="32">
        <v>25</v>
      </c>
      <c r="X48" s="30">
        <f t="shared" si="8"/>
        <v>335.4</v>
      </c>
      <c r="Y48" s="30">
        <f t="shared" si="9"/>
        <v>111.8</v>
      </c>
      <c r="Z48" s="33"/>
      <c r="AA48" s="34">
        <f t="shared" si="10"/>
        <v>0</v>
      </c>
      <c r="AB48" s="33"/>
      <c r="AC48" s="33"/>
      <c r="AD48" s="33"/>
      <c r="AE48" s="28"/>
      <c r="AI48" s="1">
        <v>0.31</v>
      </c>
    </row>
    <row r="49" spans="1:35" ht="13.5" x14ac:dyDescent="0.15">
      <c r="A49" s="28" t="s">
        <v>117</v>
      </c>
      <c r="B49" s="28">
        <v>84</v>
      </c>
      <c r="C49" s="28">
        <v>57</v>
      </c>
      <c r="D49" s="28">
        <v>54</v>
      </c>
      <c r="E49" s="29" t="s">
        <v>115</v>
      </c>
      <c r="F49" s="73">
        <v>4.8899999999999997</v>
      </c>
      <c r="G49" s="30">
        <f t="shared" si="0"/>
        <v>1596</v>
      </c>
      <c r="H49" s="30">
        <v>903</v>
      </c>
      <c r="I49" s="31">
        <v>0.46</v>
      </c>
      <c r="J49" s="28">
        <v>26</v>
      </c>
      <c r="K49" s="28" t="s">
        <v>117</v>
      </c>
      <c r="L49" s="74">
        <v>0.25</v>
      </c>
      <c r="M49" s="75">
        <v>399</v>
      </c>
      <c r="N49" s="76">
        <v>2</v>
      </c>
      <c r="O49" s="76">
        <v>2006</v>
      </c>
      <c r="P49" s="31"/>
      <c r="Q49" s="30"/>
      <c r="R49" s="31"/>
      <c r="S49" s="32">
        <v>5</v>
      </c>
      <c r="T49" s="32" t="s">
        <v>121</v>
      </c>
      <c r="U49" s="32">
        <v>65</v>
      </c>
      <c r="V49" s="30">
        <f t="shared" si="4"/>
        <v>259.35000000000002</v>
      </c>
      <c r="W49" s="32">
        <v>25</v>
      </c>
      <c r="X49" s="30">
        <f t="shared" si="1"/>
        <v>194.51250000000002</v>
      </c>
      <c r="Y49" s="30">
        <f t="shared" si="2"/>
        <v>64.837500000000006</v>
      </c>
      <c r="Z49" s="33"/>
      <c r="AA49" s="34">
        <f t="shared" si="3"/>
        <v>0</v>
      </c>
      <c r="AB49" s="33"/>
      <c r="AC49" s="33"/>
      <c r="AD49" s="33"/>
      <c r="AE49" s="28"/>
      <c r="AI49" s="1">
        <v>0.44</v>
      </c>
    </row>
    <row r="50" spans="1:35" ht="13.5" x14ac:dyDescent="0.15">
      <c r="A50" s="28" t="s">
        <v>117</v>
      </c>
      <c r="B50" s="28">
        <v>84</v>
      </c>
      <c r="C50" s="28">
        <v>58</v>
      </c>
      <c r="D50" s="28">
        <v>53</v>
      </c>
      <c r="E50" s="29" t="s">
        <v>115</v>
      </c>
      <c r="F50" s="73">
        <v>1.9</v>
      </c>
      <c r="G50" s="30">
        <f t="shared" si="0"/>
        <v>856</v>
      </c>
      <c r="H50" s="30">
        <v>661</v>
      </c>
      <c r="I50" s="31">
        <v>0.31</v>
      </c>
      <c r="J50" s="28">
        <v>22</v>
      </c>
      <c r="K50" s="28" t="s">
        <v>117</v>
      </c>
      <c r="L50" s="74">
        <v>0.25</v>
      </c>
      <c r="M50" s="75">
        <v>214</v>
      </c>
      <c r="N50" s="76">
        <v>2</v>
      </c>
      <c r="O50" s="76">
        <v>2006</v>
      </c>
      <c r="P50" s="31"/>
      <c r="Q50" s="30"/>
      <c r="R50" s="31"/>
      <c r="S50" s="32">
        <v>5</v>
      </c>
      <c r="T50" s="32" t="s">
        <v>121</v>
      </c>
      <c r="U50" s="32">
        <v>65</v>
      </c>
      <c r="V50" s="30">
        <f t="shared" si="4"/>
        <v>139.1</v>
      </c>
      <c r="W50" s="32">
        <v>25</v>
      </c>
      <c r="X50" s="30">
        <f t="shared" si="1"/>
        <v>104.32499999999999</v>
      </c>
      <c r="Y50" s="30">
        <f t="shared" si="2"/>
        <v>34.774999999999999</v>
      </c>
      <c r="Z50" s="33"/>
      <c r="AA50" s="34">
        <f t="shared" si="3"/>
        <v>0</v>
      </c>
      <c r="AB50" s="33"/>
      <c r="AC50" s="33"/>
      <c r="AD50" s="33"/>
      <c r="AE50" s="28"/>
      <c r="AI50" s="1">
        <v>0.32</v>
      </c>
    </row>
    <row r="51" spans="1:35" ht="13.5" x14ac:dyDescent="0.15">
      <c r="A51" s="28" t="s">
        <v>117</v>
      </c>
      <c r="B51" s="28">
        <v>84</v>
      </c>
      <c r="C51" s="28">
        <v>60</v>
      </c>
      <c r="D51" s="28">
        <v>53</v>
      </c>
      <c r="E51" s="29" t="s">
        <v>115</v>
      </c>
      <c r="F51" s="73">
        <v>0.32</v>
      </c>
      <c r="G51" s="30">
        <f t="shared" si="0"/>
        <v>132</v>
      </c>
      <c r="H51" s="30">
        <v>79</v>
      </c>
      <c r="I51" s="31">
        <v>0.39</v>
      </c>
      <c r="J51" s="28">
        <v>24</v>
      </c>
      <c r="K51" s="28" t="s">
        <v>117</v>
      </c>
      <c r="L51" s="74">
        <v>0.25</v>
      </c>
      <c r="M51" s="75">
        <v>33</v>
      </c>
      <c r="N51" s="76"/>
      <c r="O51" s="76"/>
      <c r="P51" s="31"/>
      <c r="Q51" s="30"/>
      <c r="R51" s="31"/>
      <c r="S51" s="32">
        <v>5</v>
      </c>
      <c r="T51" s="32" t="s">
        <v>121</v>
      </c>
      <c r="U51" s="32">
        <v>65</v>
      </c>
      <c r="V51" s="30">
        <f t="shared" si="4"/>
        <v>21.45</v>
      </c>
      <c r="W51" s="32">
        <v>25</v>
      </c>
      <c r="X51" s="30">
        <f t="shared" si="1"/>
        <v>16.087499999999999</v>
      </c>
      <c r="Y51" s="30">
        <f t="shared" si="2"/>
        <v>5.3624999999999998</v>
      </c>
      <c r="Z51" s="33"/>
      <c r="AA51" s="34">
        <f t="shared" si="3"/>
        <v>0</v>
      </c>
      <c r="AB51" s="33"/>
      <c r="AC51" s="33"/>
      <c r="AD51" s="33"/>
      <c r="AE51" s="28"/>
      <c r="AI51" s="1">
        <v>0.42</v>
      </c>
    </row>
    <row r="52" spans="1:35" ht="13.5" x14ac:dyDescent="0.15">
      <c r="A52" s="28" t="s">
        <v>117</v>
      </c>
      <c r="B52" s="28">
        <v>84</v>
      </c>
      <c r="C52" s="28">
        <v>61</v>
      </c>
      <c r="D52" s="28">
        <v>53</v>
      </c>
      <c r="E52" s="29" t="s">
        <v>115</v>
      </c>
      <c r="F52" s="73">
        <v>2.2200000000000002</v>
      </c>
      <c r="G52" s="30">
        <f t="shared" si="0"/>
        <v>688</v>
      </c>
      <c r="H52" s="30">
        <v>608</v>
      </c>
      <c r="I52" s="31">
        <v>0.23</v>
      </c>
      <c r="J52" s="28">
        <v>20</v>
      </c>
      <c r="K52" s="28" t="s">
        <v>117</v>
      </c>
      <c r="L52" s="74">
        <v>0.25</v>
      </c>
      <c r="M52" s="75">
        <v>172</v>
      </c>
      <c r="N52" s="76">
        <v>1</v>
      </c>
      <c r="O52" s="76">
        <v>2006</v>
      </c>
      <c r="P52" s="31"/>
      <c r="Q52" s="30"/>
      <c r="R52" s="31"/>
      <c r="S52" s="32">
        <v>5</v>
      </c>
      <c r="T52" s="32" t="s">
        <v>121</v>
      </c>
      <c r="U52" s="32">
        <v>65</v>
      </c>
      <c r="V52" s="30">
        <f t="shared" si="4"/>
        <v>111.8</v>
      </c>
      <c r="W52" s="32">
        <v>25</v>
      </c>
      <c r="X52" s="30">
        <f t="shared" si="1"/>
        <v>83.85</v>
      </c>
      <c r="Y52" s="30">
        <f t="shared" si="2"/>
        <v>27.95</v>
      </c>
      <c r="Z52" s="33"/>
      <c r="AA52" s="34">
        <f t="shared" si="3"/>
        <v>0</v>
      </c>
      <c r="AB52" s="33"/>
      <c r="AC52" s="33"/>
      <c r="AD52" s="33"/>
      <c r="AE52" s="28"/>
      <c r="AI52" s="1">
        <v>0.28000000000000003</v>
      </c>
    </row>
    <row r="53" spans="1:35" ht="13.5" x14ac:dyDescent="0.15">
      <c r="A53" s="28" t="s">
        <v>117</v>
      </c>
      <c r="B53" s="28">
        <v>85</v>
      </c>
      <c r="C53" s="28">
        <v>32</v>
      </c>
      <c r="D53" s="28">
        <v>56</v>
      </c>
      <c r="E53" s="29" t="s">
        <v>115</v>
      </c>
      <c r="F53" s="73">
        <v>0.81</v>
      </c>
      <c r="G53" s="30">
        <f t="shared" si="0"/>
        <v>240</v>
      </c>
      <c r="H53" s="30">
        <f t="shared" ref="H53:H55" si="11">ROUND(G53/I53,2)</f>
        <v>1043.48</v>
      </c>
      <c r="I53" s="31">
        <v>0.23</v>
      </c>
      <c r="J53" s="28">
        <v>20</v>
      </c>
      <c r="K53" s="28" t="s">
        <v>117</v>
      </c>
      <c r="L53" s="74">
        <v>0.25</v>
      </c>
      <c r="M53" s="75">
        <v>60</v>
      </c>
      <c r="N53" s="76">
        <v>1</v>
      </c>
      <c r="O53" s="76">
        <v>1988</v>
      </c>
      <c r="P53" s="31"/>
      <c r="Q53" s="30"/>
      <c r="R53" s="31"/>
      <c r="S53" s="32">
        <v>5</v>
      </c>
      <c r="T53" s="32" t="s">
        <v>121</v>
      </c>
      <c r="U53" s="32">
        <v>65</v>
      </c>
      <c r="V53" s="30">
        <f t="shared" si="4"/>
        <v>39</v>
      </c>
      <c r="W53" s="32">
        <v>25</v>
      </c>
      <c r="X53" s="30">
        <f t="shared" si="1"/>
        <v>29.25</v>
      </c>
      <c r="Y53" s="30">
        <f t="shared" si="2"/>
        <v>9.75</v>
      </c>
      <c r="Z53" s="33"/>
      <c r="AA53" s="34">
        <f t="shared" si="3"/>
        <v>0</v>
      </c>
      <c r="AB53" s="33"/>
      <c r="AC53" s="33"/>
      <c r="AD53" s="33"/>
      <c r="AE53" s="28"/>
      <c r="AI53" s="1" t="e">
        <v>#DIV/0!</v>
      </c>
    </row>
    <row r="54" spans="1:35" ht="13.5" x14ac:dyDescent="0.15">
      <c r="A54" s="28" t="s">
        <v>117</v>
      </c>
      <c r="B54" s="28">
        <v>85</v>
      </c>
      <c r="C54" s="28">
        <v>33</v>
      </c>
      <c r="D54" s="28">
        <v>55</v>
      </c>
      <c r="E54" s="29" t="s">
        <v>115</v>
      </c>
      <c r="F54" s="73">
        <v>0.35</v>
      </c>
      <c r="G54" s="30">
        <f t="shared" si="0"/>
        <v>80</v>
      </c>
      <c r="H54" s="30">
        <f t="shared" si="11"/>
        <v>347.83</v>
      </c>
      <c r="I54" s="31">
        <v>0.23</v>
      </c>
      <c r="J54" s="28">
        <v>20</v>
      </c>
      <c r="K54" s="28" t="s">
        <v>117</v>
      </c>
      <c r="L54" s="74">
        <v>0.25</v>
      </c>
      <c r="M54" s="75">
        <v>20</v>
      </c>
      <c r="N54" s="76">
        <v>1</v>
      </c>
      <c r="O54" s="76">
        <v>1988</v>
      </c>
      <c r="P54" s="31"/>
      <c r="Q54" s="30"/>
      <c r="R54" s="31"/>
      <c r="S54" s="32">
        <v>5</v>
      </c>
      <c r="T54" s="32" t="s">
        <v>121</v>
      </c>
      <c r="U54" s="32">
        <v>65</v>
      </c>
      <c r="V54" s="30">
        <f t="shared" si="4"/>
        <v>13</v>
      </c>
      <c r="W54" s="32">
        <v>25</v>
      </c>
      <c r="X54" s="30">
        <f t="shared" si="1"/>
        <v>9.75</v>
      </c>
      <c r="Y54" s="30">
        <f t="shared" si="2"/>
        <v>3.25</v>
      </c>
      <c r="Z54" s="33"/>
      <c r="AA54" s="34">
        <f t="shared" si="3"/>
        <v>0</v>
      </c>
      <c r="AB54" s="33"/>
      <c r="AC54" s="33"/>
      <c r="AD54" s="33"/>
      <c r="AE54" s="28"/>
      <c r="AI54" s="1" t="e">
        <v>#DIV/0!</v>
      </c>
    </row>
    <row r="55" spans="1:35" ht="13.5" x14ac:dyDescent="0.15">
      <c r="A55" s="28" t="s">
        <v>117</v>
      </c>
      <c r="B55" s="28">
        <v>85</v>
      </c>
      <c r="C55" s="28">
        <v>34</v>
      </c>
      <c r="D55" s="28">
        <v>36</v>
      </c>
      <c r="E55" s="29" t="s">
        <v>116</v>
      </c>
      <c r="F55" s="73">
        <v>0.7</v>
      </c>
      <c r="G55" s="30">
        <f t="shared" si="0"/>
        <v>160</v>
      </c>
      <c r="H55" s="30">
        <f t="shared" si="11"/>
        <v>727.27</v>
      </c>
      <c r="I55" s="31">
        <v>0.22</v>
      </c>
      <c r="J55" s="28">
        <v>20</v>
      </c>
      <c r="K55" s="28" t="s">
        <v>117</v>
      </c>
      <c r="L55" s="74">
        <v>0.25</v>
      </c>
      <c r="M55" s="75">
        <v>40</v>
      </c>
      <c r="N55" s="76">
        <v>1</v>
      </c>
      <c r="O55" s="76">
        <v>1988</v>
      </c>
      <c r="P55" s="31"/>
      <c r="Q55" s="30"/>
      <c r="R55" s="31"/>
      <c r="S55" s="32">
        <v>5</v>
      </c>
      <c r="T55" s="32" t="s">
        <v>121</v>
      </c>
      <c r="U55" s="32">
        <v>65</v>
      </c>
      <c r="V55" s="30">
        <f t="shared" si="4"/>
        <v>26</v>
      </c>
      <c r="W55" s="32">
        <v>25</v>
      </c>
      <c r="X55" s="30">
        <f t="shared" si="1"/>
        <v>19.5</v>
      </c>
      <c r="Y55" s="30">
        <f t="shared" si="2"/>
        <v>6.5</v>
      </c>
      <c r="Z55" s="33"/>
      <c r="AA55" s="34">
        <f t="shared" si="3"/>
        <v>0</v>
      </c>
      <c r="AB55" s="33"/>
      <c r="AC55" s="33"/>
      <c r="AD55" s="33"/>
      <c r="AE55" s="28"/>
      <c r="AI55" s="1" t="e">
        <v>#DIV/0!</v>
      </c>
    </row>
    <row r="56" spans="1:35" ht="13.5" x14ac:dyDescent="0.15">
      <c r="A56" s="28" t="s">
        <v>117</v>
      </c>
      <c r="B56" s="28">
        <v>85</v>
      </c>
      <c r="C56" s="28">
        <v>52</v>
      </c>
      <c r="D56" s="28">
        <v>63</v>
      </c>
      <c r="E56" s="29" t="s">
        <v>115</v>
      </c>
      <c r="F56" s="73">
        <v>3.73</v>
      </c>
      <c r="G56" s="30">
        <f t="shared" si="0"/>
        <v>916</v>
      </c>
      <c r="H56" s="30">
        <v>470</v>
      </c>
      <c r="I56" s="31">
        <v>0.46</v>
      </c>
      <c r="J56" s="28">
        <v>26</v>
      </c>
      <c r="K56" s="28" t="s">
        <v>117</v>
      </c>
      <c r="L56" s="74">
        <v>0.25</v>
      </c>
      <c r="M56" s="75">
        <v>229</v>
      </c>
      <c r="N56" s="76">
        <v>2</v>
      </c>
      <c r="O56" s="76">
        <v>2006</v>
      </c>
      <c r="P56" s="31"/>
      <c r="Q56" s="30"/>
      <c r="R56" s="31"/>
      <c r="S56" s="32">
        <v>5</v>
      </c>
      <c r="T56" s="32" t="s">
        <v>121</v>
      </c>
      <c r="U56" s="32">
        <v>65</v>
      </c>
      <c r="V56" s="30">
        <f t="shared" si="4"/>
        <v>148.85</v>
      </c>
      <c r="W56" s="32">
        <v>25</v>
      </c>
      <c r="X56" s="30">
        <f t="shared" si="1"/>
        <v>111.63749999999999</v>
      </c>
      <c r="Y56" s="30">
        <f t="shared" si="2"/>
        <v>37.212499999999999</v>
      </c>
      <c r="Z56" s="33"/>
      <c r="AA56" s="34">
        <f t="shared" si="3"/>
        <v>0</v>
      </c>
      <c r="AB56" s="33"/>
      <c r="AC56" s="33"/>
      <c r="AD56" s="33"/>
      <c r="AE56" s="28"/>
      <c r="AI56" s="1">
        <v>0.49</v>
      </c>
    </row>
    <row r="57" spans="1:35" ht="13.5" x14ac:dyDescent="0.15">
      <c r="A57" s="28" t="s">
        <v>117</v>
      </c>
      <c r="B57" s="28">
        <v>85</v>
      </c>
      <c r="C57" s="28">
        <v>53</v>
      </c>
      <c r="D57" s="28">
        <v>62</v>
      </c>
      <c r="E57" s="29" t="s">
        <v>115</v>
      </c>
      <c r="F57" s="73">
        <v>1.21</v>
      </c>
      <c r="G57" s="30">
        <f t="shared" si="0"/>
        <v>1236</v>
      </c>
      <c r="H57" s="30">
        <v>509</v>
      </c>
      <c r="I57" s="31">
        <v>0.56000000000000005</v>
      </c>
      <c r="J57" s="28">
        <v>28</v>
      </c>
      <c r="K57" s="28" t="s">
        <v>117</v>
      </c>
      <c r="L57" s="74">
        <v>0.25</v>
      </c>
      <c r="M57" s="75">
        <v>309</v>
      </c>
      <c r="N57" s="76">
        <v>2</v>
      </c>
      <c r="O57" s="76">
        <v>2006</v>
      </c>
      <c r="P57" s="31"/>
      <c r="Q57" s="30"/>
      <c r="R57" s="31"/>
      <c r="S57" s="32">
        <v>5</v>
      </c>
      <c r="T57" s="32" t="s">
        <v>121</v>
      </c>
      <c r="U57" s="32">
        <v>65</v>
      </c>
      <c r="V57" s="30">
        <f t="shared" si="4"/>
        <v>200.85</v>
      </c>
      <c r="W57" s="32">
        <v>25</v>
      </c>
      <c r="X57" s="30">
        <f t="shared" si="1"/>
        <v>150.63749999999999</v>
      </c>
      <c r="Y57" s="30">
        <f t="shared" si="2"/>
        <v>50.212499999999999</v>
      </c>
      <c r="Z57" s="33"/>
      <c r="AA57" s="34">
        <f t="shared" si="3"/>
        <v>0</v>
      </c>
      <c r="AB57" s="33"/>
      <c r="AC57" s="33"/>
      <c r="AD57" s="33"/>
      <c r="AE57" s="28"/>
      <c r="AI57" s="1">
        <v>0.61</v>
      </c>
    </row>
    <row r="58" spans="1:35" ht="13.5" x14ac:dyDescent="0.15">
      <c r="A58" s="28" t="s">
        <v>117</v>
      </c>
      <c r="B58" s="28">
        <v>85</v>
      </c>
      <c r="C58" s="28">
        <v>55</v>
      </c>
      <c r="D58" s="28">
        <v>60</v>
      </c>
      <c r="E58" s="29" t="s">
        <v>115</v>
      </c>
      <c r="F58" s="73">
        <v>1</v>
      </c>
      <c r="G58" s="30">
        <f t="shared" si="0"/>
        <v>576</v>
      </c>
      <c r="H58" s="30">
        <v>457</v>
      </c>
      <c r="I58" s="31">
        <v>0.31</v>
      </c>
      <c r="J58" s="28">
        <v>22</v>
      </c>
      <c r="K58" s="28" t="s">
        <v>117</v>
      </c>
      <c r="L58" s="74">
        <v>0.25</v>
      </c>
      <c r="M58" s="75">
        <v>144</v>
      </c>
      <c r="N58" s="76"/>
      <c r="O58" s="76"/>
      <c r="P58" s="31"/>
      <c r="Q58" s="30"/>
      <c r="R58" s="31"/>
      <c r="S58" s="32">
        <v>5</v>
      </c>
      <c r="T58" s="32" t="s">
        <v>121</v>
      </c>
      <c r="U58" s="32">
        <v>65</v>
      </c>
      <c r="V58" s="30">
        <f t="shared" si="4"/>
        <v>93.600000000000009</v>
      </c>
      <c r="W58" s="32">
        <v>25</v>
      </c>
      <c r="X58" s="30">
        <f t="shared" ref="X58:X59" si="12">+V58-Y58</f>
        <v>70.2</v>
      </c>
      <c r="Y58" s="30">
        <f t="shared" ref="Y58:Y59" si="13">+W58/100*V58</f>
        <v>23.400000000000002</v>
      </c>
      <c r="Z58" s="33"/>
      <c r="AA58" s="34"/>
      <c r="AB58" s="33"/>
      <c r="AC58" s="33"/>
      <c r="AD58" s="33"/>
      <c r="AE58" s="28"/>
      <c r="AI58" s="1">
        <v>0.32</v>
      </c>
    </row>
    <row r="59" spans="1:35" ht="13.5" x14ac:dyDescent="0.15">
      <c r="A59" s="28" t="s">
        <v>117</v>
      </c>
      <c r="B59" s="28">
        <v>96</v>
      </c>
      <c r="C59" s="28">
        <v>53</v>
      </c>
      <c r="D59" s="28">
        <v>57</v>
      </c>
      <c r="E59" s="29" t="s">
        <v>115</v>
      </c>
      <c r="F59" s="73">
        <v>7.94</v>
      </c>
      <c r="G59" s="30">
        <f t="shared" si="0"/>
        <v>2916</v>
      </c>
      <c r="H59" s="30">
        <v>1950</v>
      </c>
      <c r="I59" s="31">
        <v>0.39</v>
      </c>
      <c r="J59" s="28">
        <v>24</v>
      </c>
      <c r="K59" s="28" t="s">
        <v>117</v>
      </c>
      <c r="L59" s="74">
        <v>0.25</v>
      </c>
      <c r="M59" s="75">
        <v>729</v>
      </c>
      <c r="N59" s="76">
        <v>2</v>
      </c>
      <c r="O59" s="76">
        <v>2010</v>
      </c>
      <c r="P59" s="31"/>
      <c r="Q59" s="30"/>
      <c r="R59" s="31"/>
      <c r="S59" s="32">
        <v>5</v>
      </c>
      <c r="T59" s="32" t="s">
        <v>121</v>
      </c>
      <c r="U59" s="32">
        <v>65</v>
      </c>
      <c r="V59" s="30">
        <f t="shared" si="4"/>
        <v>473.85</v>
      </c>
      <c r="W59" s="32">
        <v>25</v>
      </c>
      <c r="X59" s="30">
        <f t="shared" si="12"/>
        <v>355.38750000000005</v>
      </c>
      <c r="Y59" s="30">
        <f t="shared" si="13"/>
        <v>118.46250000000001</v>
      </c>
      <c r="Z59" s="33"/>
      <c r="AA59" s="34"/>
      <c r="AB59" s="33"/>
      <c r="AC59" s="33"/>
      <c r="AD59" s="33"/>
      <c r="AE59" s="28"/>
      <c r="AI59" s="1">
        <v>0.37</v>
      </c>
    </row>
    <row r="60" spans="1:35" ht="13.5" x14ac:dyDescent="0.15">
      <c r="A60" s="28" t="s">
        <v>117</v>
      </c>
      <c r="B60" s="28">
        <v>96</v>
      </c>
      <c r="C60" s="28">
        <v>54</v>
      </c>
      <c r="D60" s="28">
        <v>56</v>
      </c>
      <c r="E60" s="29" t="s">
        <v>115</v>
      </c>
      <c r="F60" s="73">
        <v>12.63</v>
      </c>
      <c r="G60" s="30">
        <f t="shared" si="0"/>
        <v>5720</v>
      </c>
      <c r="H60" s="30">
        <v>3347</v>
      </c>
      <c r="I60" s="31">
        <v>0.39</v>
      </c>
      <c r="J60" s="28">
        <v>24</v>
      </c>
      <c r="K60" s="28" t="s">
        <v>117</v>
      </c>
      <c r="L60" s="74">
        <v>0.25</v>
      </c>
      <c r="M60" s="75">
        <v>1430</v>
      </c>
      <c r="N60" s="76">
        <v>1</v>
      </c>
      <c r="O60" s="76">
        <v>2000</v>
      </c>
      <c r="P60" s="31"/>
      <c r="Q60" s="30"/>
      <c r="R60" s="31"/>
      <c r="S60" s="32">
        <v>5</v>
      </c>
      <c r="T60" s="32" t="s">
        <v>121</v>
      </c>
      <c r="U60" s="32">
        <v>65</v>
      </c>
      <c r="V60" s="30">
        <f t="shared" si="4"/>
        <v>929.5</v>
      </c>
      <c r="W60" s="32">
        <v>25</v>
      </c>
      <c r="X60" s="30">
        <f t="shared" si="1"/>
        <v>697.125</v>
      </c>
      <c r="Y60" s="30">
        <f t="shared" si="2"/>
        <v>232.375</v>
      </c>
      <c r="Z60" s="33"/>
      <c r="AA60" s="34">
        <f t="shared" si="3"/>
        <v>0</v>
      </c>
      <c r="AB60" s="33"/>
      <c r="AC60" s="33"/>
      <c r="AD60" s="33"/>
      <c r="AE60" s="28"/>
      <c r="AI60" s="1">
        <v>0.43</v>
      </c>
    </row>
    <row r="61" spans="1:35" ht="13.5" x14ac:dyDescent="0.15">
      <c r="A61" s="28" t="s">
        <v>117</v>
      </c>
      <c r="B61" s="28">
        <v>96</v>
      </c>
      <c r="C61" s="28">
        <v>56</v>
      </c>
      <c r="D61" s="28">
        <v>56</v>
      </c>
      <c r="E61" s="29" t="s">
        <v>115</v>
      </c>
      <c r="F61" s="73">
        <v>15.77</v>
      </c>
      <c r="G61" s="30">
        <f t="shared" si="0"/>
        <v>6244</v>
      </c>
      <c r="H61" s="30">
        <v>3093</v>
      </c>
      <c r="I61" s="31">
        <v>0.46</v>
      </c>
      <c r="J61" s="28">
        <v>26</v>
      </c>
      <c r="K61" s="28" t="s">
        <v>117</v>
      </c>
      <c r="L61" s="74">
        <v>0.25</v>
      </c>
      <c r="M61" s="75">
        <f>1568-7</f>
        <v>1561</v>
      </c>
      <c r="N61" s="76">
        <v>3</v>
      </c>
      <c r="O61" s="76">
        <v>2013</v>
      </c>
      <c r="P61" s="31"/>
      <c r="Q61" s="30"/>
      <c r="R61" s="31"/>
      <c r="S61" s="32">
        <v>5</v>
      </c>
      <c r="T61" s="32" t="s">
        <v>121</v>
      </c>
      <c r="U61" s="32">
        <v>65</v>
      </c>
      <c r="V61" s="30">
        <f t="shared" si="4"/>
        <v>1014.6500000000001</v>
      </c>
      <c r="W61" s="32">
        <v>25</v>
      </c>
      <c r="X61" s="30">
        <f t="shared" si="1"/>
        <v>760.98750000000007</v>
      </c>
      <c r="Y61" s="30">
        <f t="shared" si="2"/>
        <v>253.66250000000002</v>
      </c>
      <c r="Z61" s="33"/>
      <c r="AA61" s="34">
        <f t="shared" si="3"/>
        <v>0</v>
      </c>
      <c r="AB61" s="33"/>
      <c r="AC61" s="33"/>
      <c r="AD61" s="33"/>
      <c r="AE61" s="28"/>
      <c r="AI61" s="1">
        <v>0.51</v>
      </c>
    </row>
    <row r="62" spans="1:35" s="41" customFormat="1" x14ac:dyDescent="0.25">
      <c r="A62" s="1"/>
      <c r="B62" s="1"/>
      <c r="D62" s="35"/>
      <c r="E62" s="36"/>
      <c r="F62" s="35"/>
      <c r="G62" s="37"/>
      <c r="H62" s="37"/>
      <c r="I62" s="37"/>
      <c r="J62" s="35"/>
      <c r="K62" s="35"/>
      <c r="L62" s="1" t="s">
        <v>20</v>
      </c>
      <c r="M62" s="15">
        <f>+SUM(M6:M61)</f>
        <v>41600</v>
      </c>
      <c r="N62" s="36"/>
      <c r="O62" s="36"/>
      <c r="P62" s="15">
        <f>+SUM(P6:P61)</f>
        <v>0</v>
      </c>
      <c r="Q62" s="15">
        <f>+SUM(Q6:Q61)</f>
        <v>0</v>
      </c>
      <c r="R62" s="15">
        <f>+SUM(R6:R61)</f>
        <v>0</v>
      </c>
      <c r="S62" s="35"/>
      <c r="T62" s="35"/>
      <c r="U62" s="38" t="s">
        <v>40</v>
      </c>
      <c r="V62" s="39">
        <f t="shared" ref="V62:AC62" si="14">+SUM(V6:V61)</f>
        <v>27039.999999999996</v>
      </c>
      <c r="W62" s="40"/>
      <c r="X62" s="39">
        <f t="shared" si="14"/>
        <v>20280.000000000004</v>
      </c>
      <c r="Y62" s="39">
        <f t="shared" si="14"/>
        <v>6759.9999999999991</v>
      </c>
      <c r="Z62" s="39"/>
      <c r="AA62" s="39">
        <f t="shared" si="14"/>
        <v>0</v>
      </c>
      <c r="AB62" s="39">
        <f t="shared" si="14"/>
        <v>0</v>
      </c>
      <c r="AC62" s="39">
        <f t="shared" si="14"/>
        <v>0</v>
      </c>
      <c r="AD62" s="37"/>
      <c r="AE62" s="35"/>
    </row>
    <row r="63" spans="1:35" ht="15.75" customHeight="1" x14ac:dyDescent="0.25">
      <c r="J63" s="42"/>
      <c r="K63" s="42"/>
      <c r="L63" s="168" t="s">
        <v>33</v>
      </c>
      <c r="M63" s="199" t="s">
        <v>32</v>
      </c>
      <c r="P63" s="168" t="s">
        <v>39</v>
      </c>
      <c r="Q63" s="168"/>
      <c r="R63" s="168"/>
      <c r="U63" s="168" t="s">
        <v>33</v>
      </c>
      <c r="V63" s="199" t="s">
        <v>38</v>
      </c>
      <c r="W63" s="199"/>
      <c r="X63" s="199"/>
      <c r="Y63" s="199"/>
      <c r="Z63" s="199" t="s">
        <v>33</v>
      </c>
      <c r="AA63" s="199" t="s">
        <v>35</v>
      </c>
      <c r="AB63" s="199"/>
      <c r="AC63" s="199"/>
      <c r="AD63" s="43"/>
      <c r="AE63" s="44"/>
    </row>
    <row r="64" spans="1:35" x14ac:dyDescent="0.25">
      <c r="A64" s="1" t="s">
        <v>89</v>
      </c>
      <c r="C64" s="54"/>
      <c r="H64" s="169" t="s">
        <v>41</v>
      </c>
      <c r="I64" s="169"/>
      <c r="J64" s="170"/>
      <c r="K64" s="62"/>
      <c r="L64" s="168"/>
      <c r="M64" s="199"/>
      <c r="P64" s="21" t="s">
        <v>23</v>
      </c>
      <c r="Q64" s="20" t="s">
        <v>24</v>
      </c>
      <c r="R64" s="21" t="s">
        <v>25</v>
      </c>
      <c r="T64" s="17" t="s">
        <v>42</v>
      </c>
      <c r="U64" s="168"/>
      <c r="V64" s="20" t="s">
        <v>34</v>
      </c>
      <c r="W64" s="18"/>
      <c r="X64" s="20" t="s">
        <v>36</v>
      </c>
      <c r="Y64" s="20" t="s">
        <v>37</v>
      </c>
      <c r="Z64" s="199"/>
      <c r="AA64" s="20" t="s">
        <v>34</v>
      </c>
      <c r="AB64" s="20" t="s">
        <v>36</v>
      </c>
      <c r="AC64" s="20" t="s">
        <v>37</v>
      </c>
      <c r="AD64" s="43" t="s">
        <v>42</v>
      </c>
      <c r="AE64" s="44"/>
    </row>
    <row r="65" spans="1:31" x14ac:dyDescent="0.25">
      <c r="A65" s="1" t="s">
        <v>91</v>
      </c>
      <c r="H65" s="192" t="str">
        <f>+IF(($M$70/5*2)&lt;M65,"OUT! Please do it over again","OK")</f>
        <v>OK</v>
      </c>
      <c r="I65" s="192"/>
      <c r="J65" s="193"/>
      <c r="K65" s="61"/>
      <c r="L65" s="6">
        <v>4</v>
      </c>
      <c r="M65" s="30">
        <f>SUMIF($S$6:$S$61,$L65,M$6:M$61)</f>
        <v>7907</v>
      </c>
      <c r="P65" s="30">
        <f t="shared" ref="P65:R69" si="15">SUMIF($S$6:$S$61,$L65,P$6:P$61)</f>
        <v>0</v>
      </c>
      <c r="Q65" s="30">
        <f t="shared" si="15"/>
        <v>0</v>
      </c>
      <c r="R65" s="30">
        <f t="shared" si="15"/>
        <v>0</v>
      </c>
      <c r="S65" s="45"/>
      <c r="T65" s="46"/>
      <c r="U65" s="47">
        <v>4</v>
      </c>
      <c r="V65" s="30">
        <f>SUMIF($S$6:$S$61,$L65,V$6:V$61)</f>
        <v>5139.55</v>
      </c>
      <c r="W65" s="30"/>
      <c r="X65" s="30">
        <f t="shared" ref="X65:Y69" si="16">SUMIF($S$6:$S$61,$L65,X$6:X$61)</f>
        <v>3854.6624999999999</v>
      </c>
      <c r="Y65" s="30">
        <f t="shared" si="16"/>
        <v>1284.8875</v>
      </c>
      <c r="Z65" s="47">
        <f>+L65</f>
        <v>4</v>
      </c>
      <c r="AA65" s="30">
        <f t="shared" ref="AA65:AC69" si="17">SUMIF($Z$6:$Z$61,$L65,AA$6:AA$61)</f>
        <v>0</v>
      </c>
      <c r="AB65" s="30">
        <f t="shared" si="17"/>
        <v>0</v>
      </c>
      <c r="AC65" s="30">
        <f t="shared" si="17"/>
        <v>0</v>
      </c>
      <c r="AD65" s="43"/>
      <c r="AE65" s="44"/>
    </row>
    <row r="66" spans="1:31" x14ac:dyDescent="0.25">
      <c r="H66" s="192" t="str">
        <f t="shared" ref="H66:H69" si="18">+IF(($M$70/5*2)&lt;M66,"OUT! Please do it over again","OK")</f>
        <v>OK</v>
      </c>
      <c r="I66" s="192"/>
      <c r="J66" s="193"/>
      <c r="K66" s="61"/>
      <c r="L66" s="6">
        <v>5</v>
      </c>
      <c r="M66" s="30">
        <f>SUMIF($S$6:$S$61,L66,$M$6:$M$61)</f>
        <v>8185</v>
      </c>
      <c r="P66" s="30">
        <f t="shared" si="15"/>
        <v>0</v>
      </c>
      <c r="Q66" s="30">
        <f t="shared" si="15"/>
        <v>0</v>
      </c>
      <c r="R66" s="30">
        <f t="shared" si="15"/>
        <v>0</v>
      </c>
      <c r="S66" s="45"/>
      <c r="T66" s="46"/>
      <c r="U66" s="47">
        <v>5</v>
      </c>
      <c r="V66" s="30">
        <f>SUMIF($S$6:$S$61,$L66,V$6:V$61)</f>
        <v>5320.25</v>
      </c>
      <c r="W66" s="30"/>
      <c r="X66" s="30">
        <f t="shared" si="16"/>
        <v>3990.1875</v>
      </c>
      <c r="Y66" s="30">
        <f t="shared" si="16"/>
        <v>1330.0625</v>
      </c>
      <c r="Z66" s="47">
        <f t="shared" ref="Z66:Z69" si="19">+L66</f>
        <v>5</v>
      </c>
      <c r="AA66" s="30">
        <f t="shared" si="17"/>
        <v>0</v>
      </c>
      <c r="AB66" s="30">
        <f t="shared" si="17"/>
        <v>0</v>
      </c>
      <c r="AC66" s="30">
        <f t="shared" si="17"/>
        <v>0</v>
      </c>
      <c r="AD66" s="43"/>
      <c r="AE66" s="44"/>
    </row>
    <row r="67" spans="1:31" x14ac:dyDescent="0.25">
      <c r="H67" s="192" t="str">
        <f t="shared" si="18"/>
        <v>OK</v>
      </c>
      <c r="I67" s="192"/>
      <c r="J67" s="193"/>
      <c r="K67" s="61"/>
      <c r="L67" s="6">
        <v>6</v>
      </c>
      <c r="M67" s="30">
        <f>SUMIF($S$6:$S$61,L67,$M$6:$M$61)</f>
        <v>8180</v>
      </c>
      <c r="P67" s="30">
        <f t="shared" si="15"/>
        <v>0</v>
      </c>
      <c r="Q67" s="30">
        <f t="shared" si="15"/>
        <v>0</v>
      </c>
      <c r="R67" s="30">
        <f t="shared" si="15"/>
        <v>0</v>
      </c>
      <c r="S67" s="45"/>
      <c r="T67" s="46"/>
      <c r="U67" s="47">
        <v>6</v>
      </c>
      <c r="V67" s="30">
        <f>SUMIF($S$6:$S$61,$L67,V$6:V$61)</f>
        <v>5317</v>
      </c>
      <c r="W67" s="30"/>
      <c r="X67" s="30">
        <f t="shared" si="16"/>
        <v>3987.75</v>
      </c>
      <c r="Y67" s="30">
        <f t="shared" si="16"/>
        <v>1329.25</v>
      </c>
      <c r="Z67" s="47">
        <f t="shared" si="19"/>
        <v>6</v>
      </c>
      <c r="AA67" s="30">
        <f t="shared" si="17"/>
        <v>0</v>
      </c>
      <c r="AB67" s="30">
        <f t="shared" si="17"/>
        <v>0</v>
      </c>
      <c r="AC67" s="30">
        <f t="shared" si="17"/>
        <v>0</v>
      </c>
      <c r="AD67" s="43"/>
      <c r="AE67" s="44"/>
    </row>
    <row r="68" spans="1:31" x14ac:dyDescent="0.25">
      <c r="H68" s="192" t="str">
        <f t="shared" si="18"/>
        <v>OK</v>
      </c>
      <c r="I68" s="192"/>
      <c r="J68" s="193"/>
      <c r="K68" s="61"/>
      <c r="L68" s="6">
        <v>7</v>
      </c>
      <c r="M68" s="30">
        <f>SUMIF($S$6:$S$61,L68,$M$6:$M$61)</f>
        <v>9378</v>
      </c>
      <c r="P68" s="30">
        <f t="shared" si="15"/>
        <v>0</v>
      </c>
      <c r="Q68" s="30">
        <f t="shared" si="15"/>
        <v>0</v>
      </c>
      <c r="R68" s="30">
        <f t="shared" si="15"/>
        <v>0</v>
      </c>
      <c r="S68" s="45"/>
      <c r="T68" s="46"/>
      <c r="U68" s="47">
        <v>7</v>
      </c>
      <c r="V68" s="30">
        <f>SUMIF($S$6:$S$61,$L68,V$6:V$61)</f>
        <v>6095.7</v>
      </c>
      <c r="W68" s="30"/>
      <c r="X68" s="30">
        <f t="shared" si="16"/>
        <v>4571.7750000000005</v>
      </c>
      <c r="Y68" s="30">
        <f t="shared" si="16"/>
        <v>1523.925</v>
      </c>
      <c r="Z68" s="47">
        <f t="shared" si="19"/>
        <v>7</v>
      </c>
      <c r="AA68" s="30">
        <f t="shared" si="17"/>
        <v>0</v>
      </c>
      <c r="AB68" s="30">
        <f t="shared" si="17"/>
        <v>0</v>
      </c>
      <c r="AC68" s="30">
        <f t="shared" si="17"/>
        <v>0</v>
      </c>
      <c r="AD68" s="43"/>
      <c r="AE68" s="44"/>
    </row>
    <row r="69" spans="1:31" x14ac:dyDescent="0.25">
      <c r="H69" s="192" t="str">
        <f t="shared" si="18"/>
        <v>OK</v>
      </c>
      <c r="I69" s="192"/>
      <c r="J69" s="193"/>
      <c r="K69" s="61"/>
      <c r="L69" s="6">
        <v>8</v>
      </c>
      <c r="M69" s="30">
        <f>SUMIF($S$6:$S$61,L69,$M$6:$M$61)</f>
        <v>7950</v>
      </c>
      <c r="P69" s="30">
        <f t="shared" si="15"/>
        <v>0</v>
      </c>
      <c r="Q69" s="30">
        <f t="shared" si="15"/>
        <v>0</v>
      </c>
      <c r="R69" s="30">
        <f t="shared" si="15"/>
        <v>0</v>
      </c>
      <c r="S69" s="45"/>
      <c r="T69" s="46"/>
      <c r="U69" s="47">
        <v>8</v>
      </c>
      <c r="V69" s="30">
        <f>SUMIF($S$6:$S$61,$L69,V$6:V$61)</f>
        <v>5167.5</v>
      </c>
      <c r="W69" s="30"/>
      <c r="X69" s="30">
        <f t="shared" si="16"/>
        <v>3875.625</v>
      </c>
      <c r="Y69" s="30">
        <f t="shared" si="16"/>
        <v>1291.875</v>
      </c>
      <c r="Z69" s="47">
        <f t="shared" si="19"/>
        <v>8</v>
      </c>
      <c r="AA69" s="30">
        <f t="shared" si="17"/>
        <v>0</v>
      </c>
      <c r="AB69" s="30">
        <f t="shared" si="17"/>
        <v>0</v>
      </c>
      <c r="AC69" s="30">
        <f t="shared" si="17"/>
        <v>0</v>
      </c>
      <c r="AD69" s="43"/>
      <c r="AE69" s="44"/>
    </row>
    <row r="70" spans="1:31" ht="15.75" customHeight="1" x14ac:dyDescent="0.25">
      <c r="H70" s="192" t="str">
        <f>+IF(M62-M70=0,"","年度間違いない？")</f>
        <v/>
      </c>
      <c r="I70" s="192"/>
      <c r="J70" s="193"/>
      <c r="K70" s="61"/>
      <c r="L70" s="6" t="s">
        <v>34</v>
      </c>
      <c r="M70" s="48">
        <f>+SUM(M65:M69)</f>
        <v>41600</v>
      </c>
      <c r="P70" s="48">
        <f t="shared" ref="P70:R70" si="20">+SUM(P65:P69)</f>
        <v>0</v>
      </c>
      <c r="Q70" s="48">
        <f t="shared" si="20"/>
        <v>0</v>
      </c>
      <c r="R70" s="48">
        <f t="shared" si="20"/>
        <v>0</v>
      </c>
      <c r="S70" s="192" t="str">
        <f>+IF(V62-V70=0,"","年度間違いない？")</f>
        <v>年度間違いない？</v>
      </c>
      <c r="T70" s="193"/>
      <c r="U70" s="20" t="s">
        <v>34</v>
      </c>
      <c r="V70" s="48">
        <f t="shared" ref="V70" si="21">+SUM(V65:V69)</f>
        <v>27040</v>
      </c>
      <c r="W70" s="48"/>
      <c r="X70" s="48">
        <f t="shared" ref="X70" si="22">+SUM(X65:X69)</f>
        <v>20280</v>
      </c>
      <c r="Y70" s="48">
        <f t="shared" ref="Y70" si="23">+SUM(Y65:Y69)</f>
        <v>6760</v>
      </c>
      <c r="Z70" s="20" t="s">
        <v>34</v>
      </c>
      <c r="AA70" s="48">
        <f t="shared" ref="AA70:AB70" si="24">+SUM(AA65:AA69)</f>
        <v>0</v>
      </c>
      <c r="AB70" s="48">
        <f t="shared" si="24"/>
        <v>0</v>
      </c>
      <c r="AC70" s="48">
        <f t="shared" ref="AC70" si="25">+SUM(AC65:AC69)</f>
        <v>0</v>
      </c>
      <c r="AD70" s="194" t="str">
        <f>+IF(AA62-AA70=0,"","年度間違いない？")</f>
        <v/>
      </c>
      <c r="AE70" s="195"/>
    </row>
  </sheetData>
  <mergeCells count="30">
    <mergeCell ref="AH1:AJ2"/>
    <mergeCell ref="S70:T70"/>
    <mergeCell ref="AD70:AE70"/>
    <mergeCell ref="H68:J68"/>
    <mergeCell ref="H67:J67"/>
    <mergeCell ref="H66:J66"/>
    <mergeCell ref="H70:J70"/>
    <mergeCell ref="H69:J69"/>
    <mergeCell ref="H65:J65"/>
    <mergeCell ref="AA4:AC4"/>
    <mergeCell ref="AA63:AC63"/>
    <mergeCell ref="V63:Y63"/>
    <mergeCell ref="Z63:Z64"/>
    <mergeCell ref="U63:U64"/>
    <mergeCell ref="P63:R63"/>
    <mergeCell ref="M63:M64"/>
    <mergeCell ref="L63:L64"/>
    <mergeCell ref="H64:J64"/>
    <mergeCell ref="A3:O4"/>
    <mergeCell ref="S3:Y3"/>
    <mergeCell ref="A1:AE1"/>
    <mergeCell ref="A2:AE2"/>
    <mergeCell ref="AE3:AE5"/>
    <mergeCell ref="U4:Y4"/>
    <mergeCell ref="S4:T4"/>
    <mergeCell ref="P4:R4"/>
    <mergeCell ref="Z3:AD3"/>
    <mergeCell ref="Z4:Z5"/>
    <mergeCell ref="AD4:AD5"/>
    <mergeCell ref="P3:R3"/>
  </mergeCells>
  <phoneticPr fontId="1"/>
  <pageMargins left="0.31496062992125984" right="0.31496062992125984" top="0.55118110236220474" bottom="0.35433070866141736" header="0.31496062992125984" footer="0.31496062992125984"/>
  <pageSetup paperSize="8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G4" sqref="G4"/>
    </sheetView>
  </sheetViews>
  <sheetFormatPr defaultRowHeight="12" x14ac:dyDescent="0.25"/>
  <cols>
    <col min="1" max="1" width="0.44140625" style="1" customWidth="1"/>
    <col min="2" max="2" width="1.88671875" style="1" customWidth="1"/>
    <col min="3" max="3" width="69.33203125" style="1" customWidth="1"/>
    <col min="4" max="4" width="8.5546875" style="1" hidden="1" customWidth="1"/>
    <col min="5" max="5" width="14.77734375" style="1" hidden="1" customWidth="1"/>
    <col min="6" max="16384" width="8.88671875" style="1"/>
  </cols>
  <sheetData>
    <row r="1" spans="1:8" ht="23.25" customHeight="1" x14ac:dyDescent="0.25">
      <c r="A1" s="167" t="str">
        <f>+IF(企画提案書3!A1="協定森林整備計画書","協定森林整備計画書","")</f>
        <v>協定森林整備計画書</v>
      </c>
      <c r="B1" s="167"/>
      <c r="C1" s="167"/>
      <c r="E1" s="1" t="s">
        <v>87</v>
      </c>
      <c r="F1" s="200"/>
      <c r="G1" s="200"/>
      <c r="H1" s="200"/>
    </row>
    <row r="2" spans="1:8" ht="17.25" x14ac:dyDescent="0.25">
      <c r="A2" s="166" t="str">
        <f>+IF(A1="","5．提案内容（計画図)","３　計画図")</f>
        <v>３　計画図</v>
      </c>
      <c r="B2" s="166"/>
      <c r="C2" s="166"/>
      <c r="F2" s="200"/>
      <c r="G2" s="200"/>
      <c r="H2" s="200"/>
    </row>
    <row r="3" spans="1:8" ht="43.5" customHeight="1" x14ac:dyDescent="0.25">
      <c r="B3" s="129"/>
      <c r="C3" s="201"/>
    </row>
    <row r="4" spans="1:8" ht="43.5" customHeight="1" x14ac:dyDescent="0.25">
      <c r="B4" s="202"/>
      <c r="C4" s="203"/>
    </row>
    <row r="5" spans="1:8" s="3" customFormat="1" ht="43.5" customHeight="1" x14ac:dyDescent="0.25">
      <c r="B5" s="202"/>
      <c r="C5" s="203"/>
      <c r="E5" s="1"/>
    </row>
    <row r="6" spans="1:8" s="3" customFormat="1" ht="43.5" customHeight="1" x14ac:dyDescent="0.25">
      <c r="B6" s="202"/>
      <c r="C6" s="203"/>
      <c r="E6" s="1"/>
    </row>
    <row r="7" spans="1:8" s="3" customFormat="1" ht="43.5" customHeight="1" x14ac:dyDescent="0.25">
      <c r="B7" s="202"/>
      <c r="C7" s="203"/>
    </row>
    <row r="8" spans="1:8" s="3" customFormat="1" ht="43.5" customHeight="1" x14ac:dyDescent="0.25">
      <c r="B8" s="202"/>
      <c r="C8" s="203"/>
    </row>
    <row r="9" spans="1:8" s="3" customFormat="1" ht="43.5" customHeight="1" x14ac:dyDescent="0.25">
      <c r="B9" s="202"/>
      <c r="C9" s="203"/>
    </row>
    <row r="10" spans="1:8" s="3" customFormat="1" ht="43.5" customHeight="1" x14ac:dyDescent="0.25">
      <c r="B10" s="202"/>
      <c r="C10" s="203"/>
    </row>
    <row r="11" spans="1:8" s="3" customFormat="1" ht="43.5" customHeight="1" x14ac:dyDescent="0.25">
      <c r="B11" s="202"/>
      <c r="C11" s="203"/>
    </row>
    <row r="12" spans="1:8" s="3" customFormat="1" ht="43.5" customHeight="1" x14ac:dyDescent="0.25">
      <c r="B12" s="202"/>
      <c r="C12" s="203"/>
    </row>
    <row r="13" spans="1:8" s="3" customFormat="1" ht="43.5" customHeight="1" x14ac:dyDescent="0.25">
      <c r="B13" s="202"/>
      <c r="C13" s="203"/>
    </row>
    <row r="14" spans="1:8" s="3" customFormat="1" ht="43.5" customHeight="1" x14ac:dyDescent="0.25">
      <c r="B14" s="202"/>
      <c r="C14" s="203"/>
    </row>
    <row r="15" spans="1:8" s="3" customFormat="1" ht="43.5" customHeight="1" x14ac:dyDescent="0.25">
      <c r="B15" s="202"/>
      <c r="C15" s="203"/>
    </row>
    <row r="16" spans="1:8" s="3" customFormat="1" ht="43.5" customHeight="1" x14ac:dyDescent="0.25">
      <c r="B16" s="202"/>
      <c r="C16" s="203"/>
    </row>
    <row r="17" spans="2:3" s="3" customFormat="1" ht="43.5" customHeight="1" x14ac:dyDescent="0.25">
      <c r="B17" s="204"/>
      <c r="C17" s="205"/>
    </row>
    <row r="18" spans="2:3" x14ac:dyDescent="0.25">
      <c r="B18" s="1" t="s">
        <v>99</v>
      </c>
      <c r="C18" s="1" t="s">
        <v>100</v>
      </c>
    </row>
    <row r="19" spans="2:3" x14ac:dyDescent="0.25">
      <c r="C19" s="1" t="s">
        <v>111</v>
      </c>
    </row>
  </sheetData>
  <mergeCells count="4">
    <mergeCell ref="A1:C1"/>
    <mergeCell ref="F1:H2"/>
    <mergeCell ref="A2:C2"/>
    <mergeCell ref="B3:C1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企画提案書表紙</vt:lpstr>
      <vt:lpstr>企画提案書1～2</vt:lpstr>
      <vt:lpstr>企画提案書3</vt:lpstr>
      <vt:lpstr>企画提案書4</vt:lpstr>
      <vt:lpstr>企画提案書５</vt:lpstr>
      <vt:lpstr>企画提案書3!Print_Area</vt:lpstr>
      <vt:lpstr>企画提案書4!Print_Area</vt:lpstr>
      <vt:lpstr>企画提案書５!Print_Area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冨木＿憲芳</cp:lastModifiedBy>
  <cp:lastPrinted>2022-11-10T05:13:04Z</cp:lastPrinted>
  <dcterms:created xsi:type="dcterms:W3CDTF">2016-05-30T06:40:42Z</dcterms:created>
  <dcterms:modified xsi:type="dcterms:W3CDTF">2022-11-10T05:16:46Z</dcterms:modified>
</cp:coreProperties>
</file>